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Licitação 2021\PE SRP 0643.2021 - Material Elétrico - SGP-e 17893.2021\"/>
    </mc:Choice>
  </mc:AlternateContent>
  <bookViews>
    <workbookView xWindow="-120" yWindow="-120" windowWidth="20730" windowHeight="11160" tabRatio="500"/>
  </bookViews>
  <sheets>
    <sheet name="Anexo I" sheetId="1" r:id="rId1"/>
    <sheet name="Plan2" sheetId="2" r:id="rId2"/>
    <sheet name="Plan3" sheetId="3" r:id="rId3"/>
  </sheets>
  <definedNames>
    <definedName name="_xlnm._FilterDatabase" localSheetId="0" hidden="1">'Anexo I'!$A$2:$AB$410</definedName>
    <definedName name="_xlnm.Print_Area" localSheetId="0">'Anexo I'!$A$1:$AB$426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V4" i="1" l="1"/>
  <c r="V5" i="1"/>
  <c r="V6" i="1"/>
  <c r="V7"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163" i="1"/>
  <c r="V164" i="1"/>
  <c r="V165" i="1"/>
  <c r="V166" i="1"/>
  <c r="V167" i="1"/>
  <c r="V168" i="1"/>
  <c r="V169" i="1"/>
  <c r="V170" i="1"/>
  <c r="V171" i="1"/>
  <c r="V172" i="1"/>
  <c r="V173" i="1"/>
  <c r="V174" i="1"/>
  <c r="V175" i="1"/>
  <c r="V176" i="1"/>
  <c r="V177" i="1"/>
  <c r="V178" i="1"/>
  <c r="V179" i="1"/>
  <c r="V180" i="1"/>
  <c r="V181" i="1"/>
  <c r="V182" i="1"/>
  <c r="V183" i="1"/>
  <c r="V184" i="1"/>
  <c r="V185" i="1"/>
  <c r="V186" i="1"/>
  <c r="V187" i="1"/>
  <c r="V188" i="1"/>
  <c r="V189" i="1"/>
  <c r="V190" i="1"/>
  <c r="V191" i="1"/>
  <c r="V192" i="1"/>
  <c r="V193" i="1"/>
  <c r="V194" i="1"/>
  <c r="V195" i="1"/>
  <c r="V196" i="1"/>
  <c r="V197" i="1"/>
  <c r="V198" i="1"/>
  <c r="V199" i="1"/>
  <c r="V200" i="1"/>
  <c r="V201" i="1"/>
  <c r="V202" i="1"/>
  <c r="V203" i="1"/>
  <c r="V204" i="1"/>
  <c r="V205" i="1"/>
  <c r="V206" i="1"/>
  <c r="V207" i="1"/>
  <c r="V208" i="1"/>
  <c r="V209" i="1"/>
  <c r="V210" i="1"/>
  <c r="V211" i="1"/>
  <c r="V212" i="1"/>
  <c r="V213" i="1"/>
  <c r="V214" i="1"/>
  <c r="V215" i="1"/>
  <c r="V216" i="1"/>
  <c r="V217" i="1"/>
  <c r="V218" i="1"/>
  <c r="V219" i="1"/>
  <c r="V220" i="1"/>
  <c r="V221" i="1"/>
  <c r="V222" i="1"/>
  <c r="V223" i="1"/>
  <c r="V224" i="1"/>
  <c r="V225" i="1"/>
  <c r="V226" i="1"/>
  <c r="V227" i="1"/>
  <c r="V228" i="1"/>
  <c r="V229" i="1"/>
  <c r="V230" i="1"/>
  <c r="V231" i="1"/>
  <c r="V232" i="1"/>
  <c r="V233" i="1"/>
  <c r="V234" i="1"/>
  <c r="V235" i="1"/>
  <c r="V236" i="1"/>
  <c r="V237" i="1"/>
  <c r="V238" i="1"/>
  <c r="V239" i="1"/>
  <c r="V240" i="1"/>
  <c r="V241" i="1"/>
  <c r="V242" i="1"/>
  <c r="V243" i="1"/>
  <c r="V244" i="1"/>
  <c r="V245" i="1"/>
  <c r="V246" i="1"/>
  <c r="V247" i="1"/>
  <c r="V248" i="1"/>
  <c r="V249" i="1"/>
  <c r="V250" i="1"/>
  <c r="V251" i="1"/>
  <c r="V252" i="1"/>
  <c r="V253" i="1"/>
  <c r="V254" i="1"/>
  <c r="V255" i="1"/>
  <c r="V256" i="1"/>
  <c r="V257" i="1"/>
  <c r="V258" i="1"/>
  <c r="V259" i="1"/>
  <c r="V260" i="1"/>
  <c r="V261" i="1"/>
  <c r="V262" i="1"/>
  <c r="V263" i="1"/>
  <c r="V264" i="1"/>
  <c r="V265" i="1"/>
  <c r="V266" i="1"/>
  <c r="V267" i="1"/>
  <c r="V268" i="1"/>
  <c r="V269" i="1"/>
  <c r="V270" i="1"/>
  <c r="V271" i="1"/>
  <c r="V272" i="1"/>
  <c r="V273" i="1"/>
  <c r="V274" i="1"/>
  <c r="V275" i="1"/>
  <c r="V276" i="1"/>
  <c r="V277" i="1"/>
  <c r="V278" i="1"/>
  <c r="V279" i="1"/>
  <c r="V280" i="1"/>
  <c r="V281" i="1"/>
  <c r="V282" i="1"/>
  <c r="V283" i="1"/>
  <c r="V284" i="1"/>
  <c r="V285" i="1"/>
  <c r="V286" i="1"/>
  <c r="V287" i="1"/>
  <c r="V288" i="1"/>
  <c r="V289" i="1"/>
  <c r="V290" i="1"/>
  <c r="V291" i="1"/>
  <c r="V292" i="1"/>
  <c r="V293" i="1"/>
  <c r="V294" i="1"/>
  <c r="V295" i="1"/>
  <c r="V296" i="1"/>
  <c r="V297" i="1"/>
  <c r="V298" i="1"/>
  <c r="V299" i="1"/>
  <c r="V300" i="1"/>
  <c r="V301" i="1"/>
  <c r="V302" i="1"/>
  <c r="V303" i="1"/>
  <c r="V304" i="1"/>
  <c r="V305" i="1"/>
  <c r="V306" i="1"/>
  <c r="V307" i="1"/>
  <c r="V308" i="1"/>
  <c r="V309" i="1"/>
  <c r="V310" i="1"/>
  <c r="V311" i="1"/>
  <c r="V312" i="1"/>
  <c r="V313" i="1"/>
  <c r="V314" i="1"/>
  <c r="V315" i="1"/>
  <c r="V316" i="1"/>
  <c r="V317" i="1"/>
  <c r="V318" i="1"/>
  <c r="V319" i="1"/>
  <c r="V320" i="1"/>
  <c r="V321" i="1"/>
  <c r="V322" i="1"/>
  <c r="V323" i="1"/>
  <c r="V324" i="1"/>
  <c r="V325" i="1"/>
  <c r="V326" i="1"/>
  <c r="V327" i="1"/>
  <c r="V328" i="1"/>
  <c r="V329" i="1"/>
  <c r="V330" i="1"/>
  <c r="V331" i="1"/>
  <c r="V332" i="1"/>
  <c r="V333" i="1"/>
  <c r="V334" i="1"/>
  <c r="V335" i="1"/>
  <c r="V336" i="1"/>
  <c r="V337" i="1"/>
  <c r="V338" i="1"/>
  <c r="V339" i="1"/>
  <c r="V340" i="1"/>
  <c r="V341" i="1"/>
  <c r="V342" i="1"/>
  <c r="V343" i="1"/>
  <c r="V344" i="1"/>
  <c r="V345" i="1"/>
  <c r="V346" i="1"/>
  <c r="V347" i="1"/>
  <c r="V348" i="1"/>
  <c r="V349" i="1"/>
  <c r="V350" i="1"/>
  <c r="V351" i="1"/>
  <c r="V352" i="1"/>
  <c r="V353" i="1"/>
  <c r="V354" i="1"/>
  <c r="V355" i="1"/>
  <c r="V356" i="1"/>
  <c r="V357" i="1"/>
  <c r="V358" i="1"/>
  <c r="V359" i="1"/>
  <c r="V360" i="1"/>
  <c r="V361" i="1"/>
  <c r="V362" i="1"/>
  <c r="V363" i="1"/>
  <c r="V364" i="1"/>
  <c r="V365" i="1"/>
  <c r="V366" i="1"/>
  <c r="V367" i="1"/>
  <c r="V368" i="1"/>
  <c r="V369" i="1"/>
  <c r="V370" i="1"/>
  <c r="V371" i="1"/>
  <c r="V372" i="1"/>
  <c r="V373" i="1"/>
  <c r="V374" i="1"/>
  <c r="V375" i="1"/>
  <c r="V376" i="1"/>
  <c r="V377" i="1"/>
  <c r="V378" i="1"/>
  <c r="V379" i="1"/>
  <c r="V380" i="1"/>
  <c r="V381" i="1"/>
  <c r="V382" i="1"/>
  <c r="V383" i="1"/>
  <c r="V384" i="1"/>
  <c r="V385" i="1"/>
  <c r="V386" i="1"/>
  <c r="V387" i="1"/>
  <c r="V388" i="1"/>
  <c r="V389" i="1"/>
  <c r="V390" i="1"/>
  <c r="V391" i="1"/>
  <c r="V392" i="1"/>
  <c r="V393" i="1"/>
  <c r="V394" i="1"/>
  <c r="V395" i="1"/>
  <c r="V396" i="1"/>
  <c r="V397" i="1"/>
  <c r="V398" i="1"/>
  <c r="V399" i="1"/>
  <c r="V400" i="1"/>
  <c r="V401" i="1"/>
  <c r="V402" i="1"/>
  <c r="V403" i="1"/>
  <c r="V404" i="1"/>
  <c r="V405" i="1"/>
  <c r="V406" i="1"/>
  <c r="V407" i="1"/>
  <c r="V408" i="1"/>
  <c r="V409" i="1"/>
  <c r="V410" i="1"/>
  <c r="V3" i="1"/>
  <c r="AA9" i="1" l="1"/>
  <c r="AA13" i="1"/>
  <c r="AA29" i="1"/>
  <c r="AA41" i="1"/>
  <c r="AA45" i="1"/>
  <c r="AA49" i="1"/>
  <c r="AA61" i="1"/>
  <c r="AA65" i="1"/>
  <c r="AA82" i="1"/>
  <c r="AA90" i="1"/>
  <c r="AA91" i="1"/>
  <c r="AA92" i="1"/>
  <c r="AA124" i="1"/>
  <c r="AA125" i="1"/>
  <c r="AA127" i="1"/>
  <c r="AA128" i="1"/>
  <c r="AA129" i="1"/>
  <c r="AA130" i="1"/>
  <c r="AA131" i="1"/>
  <c r="AA132" i="1"/>
  <c r="AA133" i="1"/>
  <c r="AA134" i="1"/>
  <c r="AA135" i="1"/>
  <c r="AA136" i="1"/>
  <c r="AA137" i="1"/>
  <c r="AA138" i="1"/>
  <c r="AA139" i="1"/>
  <c r="AA140" i="1"/>
  <c r="AA141" i="1"/>
  <c r="AA142" i="1"/>
  <c r="AA143" i="1"/>
  <c r="AA144" i="1"/>
  <c r="AA145" i="1"/>
  <c r="AA146" i="1"/>
  <c r="AA147" i="1"/>
  <c r="AA149" i="1"/>
  <c r="AA151" i="1"/>
  <c r="AA166" i="1"/>
  <c r="AA167" i="1"/>
  <c r="AA168" i="1"/>
  <c r="AA173" i="1"/>
  <c r="AA174" i="1"/>
  <c r="AA178" i="1"/>
  <c r="AA180" i="1"/>
  <c r="AA182" i="1"/>
  <c r="AA186" i="1"/>
  <c r="AA187" i="1"/>
  <c r="AA189" i="1"/>
  <c r="AA200" i="1"/>
  <c r="AA210" i="1"/>
  <c r="AA212" i="1"/>
  <c r="AA213" i="1"/>
  <c r="AA217" i="1"/>
  <c r="AA219" i="1"/>
  <c r="AA223" i="1"/>
  <c r="AA224" i="1"/>
  <c r="AA225" i="1"/>
  <c r="AA235" i="1"/>
  <c r="AA245" i="1"/>
  <c r="AA251" i="1"/>
  <c r="AA253" i="1"/>
  <c r="AA255" i="1"/>
  <c r="AA258" i="1"/>
  <c r="AA259" i="1"/>
  <c r="AA261" i="1"/>
  <c r="AA262" i="1"/>
  <c r="AA263" i="1"/>
  <c r="AA264" i="1"/>
  <c r="AA265" i="1"/>
  <c r="AA266" i="1"/>
  <c r="AA268" i="1"/>
  <c r="AA269" i="1"/>
  <c r="AA276" i="1"/>
  <c r="AA277" i="1"/>
  <c r="AA278" i="1"/>
  <c r="AA279" i="1"/>
  <c r="AA280" i="1"/>
  <c r="AA282" i="1"/>
  <c r="AA284" i="1"/>
  <c r="AA285" i="1"/>
  <c r="AA291" i="1"/>
  <c r="AA295" i="1"/>
  <c r="AA296" i="1"/>
  <c r="AA301" i="1"/>
  <c r="AA306" i="1"/>
  <c r="AA309" i="1"/>
  <c r="AA311" i="1"/>
  <c r="AA314" i="1"/>
  <c r="AA316" i="1"/>
  <c r="AA318" i="1"/>
  <c r="AA321" i="1"/>
  <c r="AA322" i="1"/>
  <c r="AA324" i="1"/>
  <c r="AA328" i="1"/>
  <c r="AA339" i="1"/>
  <c r="AA340" i="1"/>
  <c r="AA350" i="1"/>
  <c r="AA357" i="1"/>
  <c r="AA358" i="1"/>
  <c r="AA359" i="1"/>
  <c r="AA362" i="1"/>
  <c r="AA367" i="1"/>
  <c r="AA368" i="1"/>
  <c r="AA370" i="1"/>
  <c r="AA372" i="1"/>
  <c r="AA373" i="1"/>
  <c r="AA374" i="1"/>
  <c r="AA375" i="1"/>
  <c r="AA376" i="1"/>
  <c r="AA377" i="1"/>
  <c r="AA380" i="1"/>
  <c r="AA383" i="1"/>
  <c r="AA386" i="1"/>
  <c r="AA389" i="1"/>
  <c r="AA391" i="1"/>
  <c r="AA395" i="1"/>
  <c r="AA396" i="1"/>
  <c r="AA407" i="1"/>
  <c r="AA408" i="1"/>
  <c r="Z4" i="1"/>
  <c r="Z5" i="1"/>
  <c r="Z6" i="1"/>
  <c r="Z7" i="1"/>
  <c r="AA7" i="1" s="1"/>
  <c r="Z8" i="1"/>
  <c r="AA8" i="1" s="1"/>
  <c r="Z9" i="1"/>
  <c r="Z10" i="1"/>
  <c r="Z11" i="1"/>
  <c r="AA11" i="1" s="1"/>
  <c r="Z12" i="1"/>
  <c r="AA12" i="1" s="1"/>
  <c r="Z13" i="1"/>
  <c r="Z14" i="1"/>
  <c r="AA14" i="1" s="1"/>
  <c r="Z15" i="1"/>
  <c r="AA15" i="1" s="1"/>
  <c r="Z16" i="1"/>
  <c r="AA16" i="1" s="1"/>
  <c r="Z17" i="1"/>
  <c r="Z18" i="1"/>
  <c r="AA18" i="1" s="1"/>
  <c r="Z19" i="1"/>
  <c r="AA19" i="1" s="1"/>
  <c r="Z20" i="1"/>
  <c r="Z21" i="1"/>
  <c r="Z22" i="1"/>
  <c r="AA22" i="1" s="1"/>
  <c r="Z23" i="1"/>
  <c r="AA23" i="1" s="1"/>
  <c r="Z24" i="1"/>
  <c r="AA24" i="1" s="1"/>
  <c r="Z25" i="1"/>
  <c r="Z26" i="1"/>
  <c r="Z27" i="1"/>
  <c r="AA27" i="1" s="1"/>
  <c r="Z28" i="1"/>
  <c r="Z29" i="1"/>
  <c r="Z30" i="1"/>
  <c r="AA30" i="1" s="1"/>
  <c r="Z31" i="1"/>
  <c r="AA31" i="1" s="1"/>
  <c r="Z32" i="1"/>
  <c r="Z33" i="1"/>
  <c r="Z34" i="1"/>
  <c r="AA34" i="1" s="1"/>
  <c r="Z35" i="1"/>
  <c r="Z36" i="1"/>
  <c r="AA36" i="1" s="1"/>
  <c r="Z37" i="1"/>
  <c r="Z38" i="1"/>
  <c r="Z39" i="1"/>
  <c r="Z40" i="1"/>
  <c r="Z41" i="1"/>
  <c r="Z42" i="1"/>
  <c r="Z43" i="1"/>
  <c r="Z44" i="1"/>
  <c r="Z45" i="1"/>
  <c r="Z46" i="1"/>
  <c r="AA46" i="1" s="1"/>
  <c r="Z47" i="1"/>
  <c r="AA47" i="1" s="1"/>
  <c r="Z48" i="1"/>
  <c r="AA48" i="1" s="1"/>
  <c r="Z49" i="1"/>
  <c r="Z50" i="1"/>
  <c r="AA50" i="1" s="1"/>
  <c r="Z51" i="1"/>
  <c r="AA51" i="1" s="1"/>
  <c r="Z52" i="1"/>
  <c r="Z53" i="1"/>
  <c r="Z54" i="1"/>
  <c r="AA54" i="1" s="1"/>
  <c r="Z55" i="1"/>
  <c r="AA55" i="1" s="1"/>
  <c r="Z56" i="1"/>
  <c r="AA56" i="1" s="1"/>
  <c r="Z57" i="1"/>
  <c r="Z58" i="1"/>
  <c r="AA58" i="1" s="1"/>
  <c r="Z59" i="1"/>
  <c r="AA59" i="1" s="1"/>
  <c r="Z60" i="1"/>
  <c r="AA60" i="1" s="1"/>
  <c r="Z61" i="1"/>
  <c r="Z62" i="1"/>
  <c r="AA62" i="1" s="1"/>
  <c r="Z63" i="1"/>
  <c r="AA63" i="1" s="1"/>
  <c r="Z64" i="1"/>
  <c r="AA64" i="1" s="1"/>
  <c r="Z65" i="1"/>
  <c r="Z66" i="1"/>
  <c r="Z67" i="1"/>
  <c r="AA67" i="1" s="1"/>
  <c r="Z68" i="1"/>
  <c r="Z69" i="1"/>
  <c r="Z70" i="1"/>
  <c r="Z71" i="1"/>
  <c r="AA71" i="1" s="1"/>
  <c r="Z72" i="1"/>
  <c r="AA72" i="1" s="1"/>
  <c r="Z73" i="1"/>
  <c r="Z74" i="1"/>
  <c r="Z75" i="1"/>
  <c r="Z76" i="1"/>
  <c r="Z77" i="1"/>
  <c r="AA77" i="1" s="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120" i="1"/>
  <c r="Z121" i="1"/>
  <c r="Z122" i="1"/>
  <c r="Z123" i="1"/>
  <c r="Z124" i="1"/>
  <c r="Z125" i="1"/>
  <c r="Z126" i="1"/>
  <c r="Z127" i="1"/>
  <c r="Z128" i="1"/>
  <c r="Z129" i="1"/>
  <c r="Z130" i="1"/>
  <c r="Z131" i="1"/>
  <c r="Z132" i="1"/>
  <c r="Z133" i="1"/>
  <c r="Z134" i="1"/>
  <c r="Z135" i="1"/>
  <c r="Z136" i="1"/>
  <c r="Z137" i="1"/>
  <c r="Z138" i="1"/>
  <c r="Z139" i="1"/>
  <c r="Z140" i="1"/>
  <c r="Z141" i="1"/>
  <c r="Z142" i="1"/>
  <c r="Z143" i="1"/>
  <c r="Z144" i="1"/>
  <c r="Z145" i="1"/>
  <c r="Z146" i="1"/>
  <c r="Z147" i="1"/>
  <c r="Z148" i="1"/>
  <c r="Z149" i="1"/>
  <c r="Z150" i="1"/>
  <c r="Z151" i="1"/>
  <c r="Z152" i="1"/>
  <c r="Z153" i="1"/>
  <c r="Z154" i="1"/>
  <c r="Z155" i="1"/>
  <c r="Z156" i="1"/>
  <c r="Z157" i="1"/>
  <c r="Z158" i="1"/>
  <c r="Z159" i="1"/>
  <c r="Z160" i="1"/>
  <c r="Z161" i="1"/>
  <c r="Z162" i="1"/>
  <c r="Z163" i="1"/>
  <c r="Z164" i="1"/>
  <c r="Z165" i="1"/>
  <c r="Z166" i="1"/>
  <c r="Z167" i="1"/>
  <c r="Z168" i="1"/>
  <c r="Z169" i="1"/>
  <c r="Z170" i="1"/>
  <c r="Z171" i="1"/>
  <c r="Z172" i="1"/>
  <c r="Z173" i="1"/>
  <c r="Z174" i="1"/>
  <c r="Z175" i="1"/>
  <c r="Z176" i="1"/>
  <c r="Z177" i="1"/>
  <c r="Z178" i="1"/>
  <c r="Z179" i="1"/>
  <c r="Z180" i="1"/>
  <c r="Z181" i="1"/>
  <c r="Z182" i="1"/>
  <c r="Z183" i="1"/>
  <c r="Z184" i="1"/>
  <c r="Z185" i="1"/>
  <c r="Z186" i="1"/>
  <c r="Z187" i="1"/>
  <c r="Z188" i="1"/>
  <c r="Z189" i="1"/>
  <c r="Z190" i="1"/>
  <c r="Z191" i="1"/>
  <c r="Z192" i="1"/>
  <c r="Z193" i="1"/>
  <c r="Z194" i="1"/>
  <c r="Z195" i="1"/>
  <c r="Z196" i="1"/>
  <c r="Z197" i="1"/>
  <c r="Z198" i="1"/>
  <c r="Z199" i="1"/>
  <c r="Z200" i="1"/>
  <c r="Z201" i="1"/>
  <c r="Z202" i="1"/>
  <c r="Z203" i="1"/>
  <c r="Z204" i="1"/>
  <c r="Z205" i="1"/>
  <c r="Z206" i="1"/>
  <c r="Z207" i="1"/>
  <c r="Z208" i="1"/>
  <c r="Z209" i="1"/>
  <c r="Z210" i="1"/>
  <c r="Z211" i="1"/>
  <c r="Z212" i="1"/>
  <c r="Z213" i="1"/>
  <c r="Z214" i="1"/>
  <c r="Z215" i="1"/>
  <c r="Z216" i="1"/>
  <c r="Z217" i="1"/>
  <c r="Z218" i="1"/>
  <c r="Z219" i="1"/>
  <c r="Z220" i="1"/>
  <c r="Z221" i="1"/>
  <c r="Z222" i="1"/>
  <c r="Z223" i="1"/>
  <c r="Z224" i="1"/>
  <c r="Z225" i="1"/>
  <c r="Z226" i="1"/>
  <c r="Z227" i="1"/>
  <c r="Z228" i="1"/>
  <c r="Z229" i="1"/>
  <c r="Z230" i="1"/>
  <c r="Z231" i="1"/>
  <c r="Z232" i="1"/>
  <c r="Z233" i="1"/>
  <c r="Z234" i="1"/>
  <c r="Z235" i="1"/>
  <c r="Z236" i="1"/>
  <c r="Z237" i="1"/>
  <c r="Z238" i="1"/>
  <c r="Z239" i="1"/>
  <c r="Z240" i="1"/>
  <c r="Z241" i="1"/>
  <c r="Z242" i="1"/>
  <c r="Z243" i="1"/>
  <c r="Z244" i="1"/>
  <c r="Z245" i="1"/>
  <c r="Z246" i="1"/>
  <c r="Z247" i="1"/>
  <c r="Z248" i="1"/>
  <c r="Z249" i="1"/>
  <c r="Z250" i="1"/>
  <c r="Z251" i="1"/>
  <c r="Z252" i="1"/>
  <c r="Z253" i="1"/>
  <c r="Z254" i="1"/>
  <c r="Z255" i="1"/>
  <c r="Z256" i="1"/>
  <c r="Z257" i="1"/>
  <c r="Z258" i="1"/>
  <c r="Z259" i="1"/>
  <c r="Z260" i="1"/>
  <c r="Z261" i="1"/>
  <c r="Z262" i="1"/>
  <c r="Z263" i="1"/>
  <c r="Z264" i="1"/>
  <c r="Z265" i="1"/>
  <c r="Z266" i="1"/>
  <c r="Z267" i="1"/>
  <c r="Z268" i="1"/>
  <c r="Z269" i="1"/>
  <c r="Z270" i="1"/>
  <c r="AA270" i="1" s="1"/>
  <c r="Z271" i="1"/>
  <c r="AA271" i="1" s="1"/>
  <c r="Z272" i="1"/>
  <c r="Z273" i="1"/>
  <c r="Z274" i="1"/>
  <c r="Z275" i="1"/>
  <c r="Z276" i="1"/>
  <c r="Z277" i="1"/>
  <c r="Z278" i="1"/>
  <c r="Z279" i="1"/>
  <c r="Z280" i="1"/>
  <c r="Z281" i="1"/>
  <c r="Z282" i="1"/>
  <c r="Z283" i="1"/>
  <c r="Z284" i="1"/>
  <c r="Z285" i="1"/>
  <c r="Z286" i="1"/>
  <c r="Z287" i="1"/>
  <c r="Z288" i="1"/>
  <c r="Z289" i="1"/>
  <c r="Z290" i="1"/>
  <c r="Z291" i="1"/>
  <c r="Z292" i="1"/>
  <c r="Z293" i="1"/>
  <c r="AA293" i="1" s="1"/>
  <c r="Z294" i="1"/>
  <c r="Z295" i="1"/>
  <c r="Z296" i="1"/>
  <c r="Z297" i="1"/>
  <c r="Z298" i="1"/>
  <c r="Z299" i="1"/>
  <c r="Z300" i="1"/>
  <c r="Z301" i="1"/>
  <c r="Z302" i="1"/>
  <c r="Z303" i="1"/>
  <c r="Z304" i="1"/>
  <c r="Z305" i="1"/>
  <c r="Z306" i="1"/>
  <c r="Z307" i="1"/>
  <c r="Z308" i="1"/>
  <c r="Z309" i="1"/>
  <c r="Z310" i="1"/>
  <c r="Z311" i="1"/>
  <c r="Z312" i="1"/>
  <c r="Z313" i="1"/>
  <c r="Z314" i="1"/>
  <c r="Z315" i="1"/>
  <c r="Z316" i="1"/>
  <c r="Z317" i="1"/>
  <c r="AA317" i="1" s="1"/>
  <c r="Z318" i="1"/>
  <c r="Z319" i="1"/>
  <c r="Z320" i="1"/>
  <c r="Z321" i="1"/>
  <c r="Z322" i="1"/>
  <c r="Z323" i="1"/>
  <c r="Z324" i="1"/>
  <c r="Z325" i="1"/>
  <c r="Z326" i="1"/>
  <c r="Z327" i="1"/>
  <c r="Z328" i="1"/>
  <c r="Z329" i="1"/>
  <c r="Z330" i="1"/>
  <c r="Z331" i="1"/>
  <c r="Z332" i="1"/>
  <c r="Z333" i="1"/>
  <c r="Z334" i="1"/>
  <c r="Z335" i="1"/>
  <c r="Z336" i="1"/>
  <c r="Z337" i="1"/>
  <c r="Z338" i="1"/>
  <c r="Z339" i="1"/>
  <c r="Z340" i="1"/>
  <c r="Z341" i="1"/>
  <c r="Z342" i="1"/>
  <c r="Z343" i="1"/>
  <c r="Z344" i="1"/>
  <c r="Z345" i="1"/>
  <c r="Z346" i="1"/>
  <c r="Z347" i="1"/>
  <c r="Z348" i="1"/>
  <c r="Z349" i="1"/>
  <c r="Z350" i="1"/>
  <c r="Z351" i="1"/>
  <c r="Z352" i="1"/>
  <c r="Z353" i="1"/>
  <c r="Z354" i="1"/>
  <c r="Z355" i="1"/>
  <c r="Z356" i="1"/>
  <c r="Z357" i="1"/>
  <c r="Z358" i="1"/>
  <c r="Z359" i="1"/>
  <c r="Z360" i="1"/>
  <c r="Z361" i="1"/>
  <c r="Z362" i="1"/>
  <c r="Z363" i="1"/>
  <c r="Z364" i="1"/>
  <c r="Z365" i="1"/>
  <c r="Z366" i="1"/>
  <c r="Z367" i="1"/>
  <c r="Z368" i="1"/>
  <c r="Z369" i="1"/>
  <c r="AA369" i="1" s="1"/>
  <c r="Z370" i="1"/>
  <c r="Z371" i="1"/>
  <c r="Z372" i="1"/>
  <c r="Z373" i="1"/>
  <c r="Z374" i="1"/>
  <c r="Z375" i="1"/>
  <c r="Z376" i="1"/>
  <c r="Z377" i="1"/>
  <c r="Z378" i="1"/>
  <c r="Z379" i="1"/>
  <c r="Z380" i="1"/>
  <c r="Z381" i="1"/>
  <c r="Z382" i="1"/>
  <c r="Z383" i="1"/>
  <c r="Z384" i="1"/>
  <c r="Z385" i="1"/>
  <c r="Z386" i="1"/>
  <c r="Z387" i="1"/>
  <c r="Z388" i="1"/>
  <c r="Z389" i="1"/>
  <c r="Z390" i="1"/>
  <c r="Z391" i="1"/>
  <c r="Z392" i="1"/>
  <c r="Z393" i="1"/>
  <c r="Z394" i="1"/>
  <c r="Z395" i="1"/>
  <c r="Z396" i="1"/>
  <c r="Z397" i="1"/>
  <c r="Z398" i="1"/>
  <c r="Z399" i="1"/>
  <c r="Z400" i="1"/>
  <c r="Z401" i="1"/>
  <c r="Z402" i="1"/>
  <c r="Z403" i="1"/>
  <c r="Z404" i="1"/>
  <c r="Z405" i="1"/>
  <c r="Z406" i="1"/>
  <c r="Z407" i="1"/>
  <c r="Z408" i="1"/>
  <c r="Z409" i="1"/>
  <c r="Z410" i="1"/>
  <c r="AA5" i="1"/>
  <c r="AA17" i="1"/>
  <c r="AA21" i="1"/>
  <c r="AA25" i="1"/>
  <c r="AA33" i="1"/>
  <c r="AA37" i="1"/>
  <c r="AA53" i="1"/>
  <c r="AA57" i="1"/>
  <c r="AA69" i="1"/>
  <c r="AA73" i="1"/>
  <c r="AA78" i="1"/>
  <c r="AA79" i="1"/>
  <c r="AA80" i="1"/>
  <c r="AA81" i="1"/>
  <c r="AA83" i="1"/>
  <c r="AA84" i="1"/>
  <c r="AA85" i="1"/>
  <c r="AA86" i="1"/>
  <c r="AA87" i="1"/>
  <c r="AA88" i="1"/>
  <c r="AA89" i="1"/>
  <c r="AA93" i="1"/>
  <c r="AA94" i="1"/>
  <c r="AA95" i="1"/>
  <c r="AA96" i="1"/>
  <c r="AA97" i="1"/>
  <c r="AA98" i="1"/>
  <c r="AA99" i="1"/>
  <c r="AA100" i="1"/>
  <c r="AA101" i="1"/>
  <c r="AA102" i="1"/>
  <c r="AA103" i="1"/>
  <c r="AA104" i="1"/>
  <c r="AA105" i="1"/>
  <c r="AA106" i="1"/>
  <c r="AA107" i="1"/>
  <c r="AA108" i="1"/>
  <c r="AA109" i="1"/>
  <c r="AA110" i="1"/>
  <c r="AA111" i="1"/>
  <c r="AA112" i="1"/>
  <c r="AA113" i="1"/>
  <c r="AA114" i="1"/>
  <c r="AA115" i="1"/>
  <c r="AA116" i="1"/>
  <c r="AA117" i="1"/>
  <c r="AA118" i="1"/>
  <c r="AA119" i="1"/>
  <c r="AA120" i="1"/>
  <c r="AA121" i="1"/>
  <c r="AA122" i="1"/>
  <c r="AA123" i="1"/>
  <c r="AA126" i="1"/>
  <c r="AA148" i="1"/>
  <c r="AA150" i="1"/>
  <c r="AA152" i="1"/>
  <c r="AA153" i="1"/>
  <c r="AA154" i="1"/>
  <c r="AA155" i="1"/>
  <c r="AA156" i="1"/>
  <c r="AA157" i="1"/>
  <c r="AA158" i="1"/>
  <c r="AA159" i="1"/>
  <c r="AA160" i="1"/>
  <c r="AA161" i="1"/>
  <c r="AA162" i="1"/>
  <c r="AA163" i="1"/>
  <c r="AA164" i="1"/>
  <c r="AA165" i="1"/>
  <c r="AA169" i="1"/>
  <c r="AA170" i="1"/>
  <c r="AA171" i="1"/>
  <c r="AA172" i="1"/>
  <c r="AA175" i="1"/>
  <c r="AA176" i="1"/>
  <c r="AA177" i="1"/>
  <c r="AA179" i="1"/>
  <c r="AA181" i="1"/>
  <c r="AA183" i="1"/>
  <c r="AA184" i="1"/>
  <c r="AA185" i="1"/>
  <c r="AA188" i="1"/>
  <c r="AA190" i="1"/>
  <c r="AA191" i="1"/>
  <c r="AA192" i="1"/>
  <c r="AA193" i="1"/>
  <c r="AA194" i="1"/>
  <c r="AA195" i="1"/>
  <c r="AA196" i="1"/>
  <c r="AA197" i="1"/>
  <c r="AA198" i="1"/>
  <c r="AA199" i="1"/>
  <c r="AA201" i="1"/>
  <c r="AA202" i="1"/>
  <c r="AA203" i="1"/>
  <c r="AA204" i="1"/>
  <c r="AA205" i="1"/>
  <c r="AA206" i="1"/>
  <c r="AA207" i="1"/>
  <c r="AA208" i="1"/>
  <c r="AA209" i="1"/>
  <c r="AA211" i="1"/>
  <c r="AA214" i="1"/>
  <c r="AA215" i="1"/>
  <c r="AA216" i="1"/>
  <c r="AA218" i="1"/>
  <c r="AA220" i="1"/>
  <c r="AA221" i="1"/>
  <c r="AA222" i="1"/>
  <c r="AA226" i="1"/>
  <c r="AA227" i="1"/>
  <c r="AA228" i="1"/>
  <c r="AA229" i="1"/>
  <c r="AA230" i="1"/>
  <c r="AA231" i="1"/>
  <c r="AA232" i="1"/>
  <c r="AA233" i="1"/>
  <c r="AA234" i="1"/>
  <c r="AA236" i="1"/>
  <c r="AA237" i="1"/>
  <c r="AA238" i="1"/>
  <c r="AA239" i="1"/>
  <c r="AA240" i="1"/>
  <c r="AA241" i="1"/>
  <c r="AA242" i="1"/>
  <c r="AA243" i="1"/>
  <c r="AA244" i="1"/>
  <c r="AA246" i="1"/>
  <c r="AA247" i="1"/>
  <c r="AA248" i="1"/>
  <c r="AA249" i="1"/>
  <c r="AA250" i="1"/>
  <c r="AA252" i="1"/>
  <c r="AA254" i="1"/>
  <c r="AA256" i="1"/>
  <c r="AA257" i="1"/>
  <c r="AA260" i="1"/>
  <c r="AA267" i="1"/>
  <c r="AA272" i="1"/>
  <c r="AA273" i="1"/>
  <c r="AA274" i="1"/>
  <c r="AA275" i="1"/>
  <c r="AA281" i="1"/>
  <c r="AA283" i="1"/>
  <c r="AA286" i="1"/>
  <c r="AA287" i="1"/>
  <c r="AA288" i="1"/>
  <c r="AA289" i="1"/>
  <c r="AA290" i="1"/>
  <c r="AA292" i="1"/>
  <c r="AA294" i="1"/>
  <c r="AA297" i="1"/>
  <c r="AA298" i="1"/>
  <c r="AA299" i="1"/>
  <c r="AA300" i="1"/>
  <c r="AA302" i="1"/>
  <c r="AA303" i="1"/>
  <c r="AA304" i="1"/>
  <c r="AA305" i="1"/>
  <c r="AA307" i="1"/>
  <c r="AA308" i="1"/>
  <c r="AA310" i="1"/>
  <c r="AA312" i="1"/>
  <c r="AA313" i="1"/>
  <c r="AA315" i="1"/>
  <c r="AA319" i="1"/>
  <c r="AA320" i="1"/>
  <c r="AA323" i="1"/>
  <c r="AA325" i="1"/>
  <c r="AA326" i="1"/>
  <c r="AA327" i="1"/>
  <c r="AA329" i="1"/>
  <c r="AA330" i="1"/>
  <c r="AA331" i="1"/>
  <c r="AA332" i="1"/>
  <c r="AA333" i="1"/>
  <c r="AA334" i="1"/>
  <c r="AA335" i="1"/>
  <c r="AA336" i="1"/>
  <c r="AA337" i="1"/>
  <c r="AA338" i="1"/>
  <c r="AA341" i="1"/>
  <c r="AA342" i="1"/>
  <c r="AA343" i="1"/>
  <c r="AA344" i="1"/>
  <c r="AA345" i="1"/>
  <c r="AA346" i="1"/>
  <c r="AA347" i="1"/>
  <c r="AA348" i="1"/>
  <c r="AA349" i="1"/>
  <c r="AA351" i="1"/>
  <c r="AA352" i="1"/>
  <c r="AA353" i="1"/>
  <c r="AA354" i="1"/>
  <c r="AA355" i="1"/>
  <c r="AA356" i="1"/>
  <c r="AA360" i="1"/>
  <c r="AA361" i="1"/>
  <c r="AA363" i="1"/>
  <c r="AA364" i="1"/>
  <c r="AA365" i="1"/>
  <c r="AA366" i="1"/>
  <c r="AA371" i="1"/>
  <c r="AA378" i="1"/>
  <c r="AA379" i="1"/>
  <c r="AA381" i="1"/>
  <c r="AA382" i="1"/>
  <c r="AA384" i="1"/>
  <c r="AA385" i="1"/>
  <c r="AA387" i="1"/>
  <c r="AA388" i="1"/>
  <c r="AA390" i="1"/>
  <c r="AA392" i="1"/>
  <c r="AA393" i="1"/>
  <c r="AA394" i="1"/>
  <c r="AA397" i="1"/>
  <c r="AA398" i="1"/>
  <c r="AA399" i="1"/>
  <c r="AA400" i="1"/>
  <c r="AA401" i="1"/>
  <c r="AA402" i="1"/>
  <c r="AA403" i="1"/>
  <c r="AA404" i="1"/>
  <c r="AA405" i="1"/>
  <c r="AA406" i="1"/>
  <c r="AA409" i="1"/>
  <c r="AA410" i="1"/>
  <c r="AB405" i="1" l="1"/>
  <c r="AB393" i="1"/>
  <c r="AB312" i="1"/>
  <c r="AB207" i="1"/>
  <c r="AA76" i="1"/>
  <c r="AA75" i="1"/>
  <c r="AA74" i="1"/>
  <c r="AA70" i="1"/>
  <c r="AA68" i="1"/>
  <c r="AA66" i="1"/>
  <c r="AA52" i="1"/>
  <c r="AA44" i="1"/>
  <c r="AA43" i="1"/>
  <c r="AA42" i="1"/>
  <c r="AA40" i="1"/>
  <c r="AA39" i="1"/>
  <c r="AA38" i="1"/>
  <c r="AA35" i="1"/>
  <c r="AA32" i="1"/>
  <c r="AA28" i="1"/>
  <c r="AA26" i="1"/>
  <c r="AA20" i="1"/>
  <c r="AA10" i="1"/>
  <c r="AA6" i="1"/>
  <c r="AA4" i="1"/>
  <c r="AB69" i="1" l="1"/>
  <c r="Y327" i="1"/>
  <c r="Y326" i="1"/>
  <c r="Y323" i="1"/>
  <c r="Y322" i="1"/>
  <c r="Y320" i="1"/>
  <c r="Y317" i="1"/>
  <c r="Y316" i="1"/>
  <c r="Y314" i="1"/>
  <c r="Y313" i="1"/>
  <c r="Y311" i="1"/>
  <c r="Y306" i="1"/>
  <c r="Y303" i="1"/>
  <c r="Y302" i="1"/>
  <c r="Y301" i="1"/>
  <c r="Y290" i="1"/>
  <c r="Y289" i="1"/>
  <c r="Y288" i="1"/>
  <c r="Y286" i="1"/>
  <c r="Y285" i="1"/>
  <c r="Y284" i="1"/>
  <c r="Y282" i="1"/>
  <c r="Y281" i="1"/>
  <c r="Y280" i="1"/>
  <c r="Y278" i="1"/>
  <c r="Y276" i="1"/>
  <c r="Y275" i="1"/>
  <c r="Y273" i="1"/>
  <c r="Y272" i="1"/>
  <c r="Y271" i="1"/>
  <c r="Y270" i="1"/>
  <c r="Y269" i="1"/>
  <c r="Y261" i="1"/>
  <c r="Y257" i="1"/>
  <c r="Y256" i="1"/>
  <c r="Y255" i="1"/>
  <c r="Y251" i="1"/>
  <c r="Z3" i="1"/>
  <c r="AA3" i="1" s="1"/>
  <c r="AB3" i="1" s="1"/>
  <c r="AB404" i="1" l="1"/>
  <c r="AB410" i="1"/>
  <c r="AB412" i="1" l="1"/>
</calcChain>
</file>

<file path=xl/comments1.xml><?xml version="1.0" encoding="utf-8"?>
<comments xmlns="http://schemas.openxmlformats.org/spreadsheetml/2006/main">
  <authors>
    <author/>
  </authors>
  <commentList>
    <comment ref="W2" authorId="0" shapeId="0">
      <text>
        <r>
          <rPr>
            <b/>
            <sz val="18"/>
            <color rgb="FF000000"/>
            <rFont val="Segoe UI"/>
            <family val="2"/>
            <charset val="1"/>
          </rPr>
          <t>ARP 1403/2018</t>
        </r>
      </text>
    </comment>
    <comment ref="X2" authorId="0" shapeId="0">
      <text>
        <r>
          <rPr>
            <b/>
            <sz val="18"/>
            <color rgb="FF000000"/>
            <rFont val="Segoe UI"/>
            <family val="2"/>
            <charset val="1"/>
          </rPr>
          <t>EMPRESAS DIVERSAS</t>
        </r>
      </text>
    </comment>
    <comment ref="Y2" authorId="0" shapeId="0">
      <text>
        <r>
          <rPr>
            <b/>
            <sz val="9"/>
            <color rgb="FF000000"/>
            <rFont val="Segoe UI"/>
            <charset val="1"/>
          </rPr>
          <t xml:space="preserve">BANCO DE PREÇOS
</t>
        </r>
      </text>
    </comment>
  </commentList>
</comments>
</file>

<file path=xl/sharedStrings.xml><?xml version="1.0" encoding="utf-8"?>
<sst xmlns="http://schemas.openxmlformats.org/spreadsheetml/2006/main" count="2099" uniqueCount="728">
  <si>
    <t>ANEXO I - PLANILHA DE FORMAÇÃO DE PREÇOS</t>
  </si>
  <si>
    <t>Lote</t>
  </si>
  <si>
    <t>ITEM</t>
  </si>
  <si>
    <t>ESPECIFICAÇÃO</t>
  </si>
  <si>
    <t>Unid</t>
  </si>
  <si>
    <t>Grupo-Classe</t>
  </si>
  <si>
    <t>Código NUC</t>
  </si>
  <si>
    <t>Detalhamento</t>
  </si>
  <si>
    <t>ORÇAMENTO 1</t>
  </si>
  <si>
    <t>ORÇAMENTO 2</t>
  </si>
  <si>
    <t>ORÇAMENTO 3</t>
  </si>
  <si>
    <t>Preço Unitário Médio</t>
  </si>
  <si>
    <t>Preço Total</t>
  </si>
  <si>
    <t>Total Lote</t>
  </si>
  <si>
    <t>ADAPTADOR, WIRELESS USB, com conexão WI-FI integrado, 150 Mbps.</t>
  </si>
  <si>
    <t>PECA</t>
  </si>
  <si>
    <t>56-06</t>
  </si>
  <si>
    <t>09936-8-011</t>
  </si>
  <si>
    <t>339030.26</t>
  </si>
  <si>
    <t>CABO ADAPTADOR, DISPLAY PORT SINGLE LINK, DVI-D (Digital)</t>
  </si>
  <si>
    <t>13-04</t>
  </si>
  <si>
    <t>10144-3-003</t>
  </si>
  <si>
    <t>339030.17</t>
  </si>
  <si>
    <t>CABO ADAPTADOR, DISPLAY PORT TO HDMI 1,8 metros</t>
  </si>
  <si>
    <t>PEÇA</t>
  </si>
  <si>
    <t>10144-3-001</t>
  </si>
  <si>
    <t>CABO ADAPTADOR, DISPLAY PORT TO VGA</t>
  </si>
  <si>
    <t>10144-3-006</t>
  </si>
  <si>
    <t>Cabo de cobre 1KV EPR 90º 16,00mm² azul ou branco</t>
  </si>
  <si>
    <t>METRO</t>
  </si>
  <si>
    <t>54-07</t>
  </si>
  <si>
    <t>Cabo de cobre 1KV  EPR 90º 16,00mm² preto ou vermelho</t>
  </si>
  <si>
    <t>Cabo de cobre 750V 16,00mm² verde</t>
  </si>
  <si>
    <t xml:space="preserve">Cabo de cobre flexível PP diâmetro de 2,5 mm², 3 condutores (1 fases+1 neutro(azul)+ 1 terra(verde/verde), PVC a 70°C (750V), encordoamento classe 5,padrão NBR NM 280, NBR NM 247-1 </t>
  </si>
  <si>
    <t>metro</t>
  </si>
  <si>
    <t>00179-1-067</t>
  </si>
  <si>
    <t xml:space="preserve">Cabo de cobre flexível PP diâmetro de 2,5 mm², 4 condutores (1 fases+1 retorno+1 neutro(azul)+ 1 terra(verde/verde), PVC a 70°C (750V), encordoamento classe 5,padrão NBR NM 280, NBR NM 247-1 </t>
  </si>
  <si>
    <t xml:space="preserve">Cabo de cobre flexível PP diâmetro de 2,5 mm², 5 condutores (3 fases+1 neutro(azul)+ 1 terra(verde/verde), PVC a 70°C (750V), encordoamento classe 5,padrão NBR NM 280, NBR NM 247-1 </t>
  </si>
  <si>
    <t>00179-1-100</t>
  </si>
  <si>
    <t xml:space="preserve">Cabo de cobre flexível PP diâmetro de 4,0 mm², 3 condutores (1 fases+1 neutro(azul)+ 1 terra(verde/verde), PVC a 70°C (750V), encordoamento classe 5,padrão NBR NM 280, NBR NM 247-1 </t>
  </si>
  <si>
    <t>CABO ELETRICO ELETRONICO, CABO DE EXTENSAO USB 2.0, 1,8M, Cabo Extensão USB 2.0 (A Macho - A Fêmea) com no mínimo 1,8m</t>
  </si>
  <si>
    <t>00179-1-122</t>
  </si>
  <si>
    <t>CABO ELETRICO ELETRONICO, CABO DE EXTENSAO USB 2.0, 1,8M, Cabo Extensão USB 2.0 (A Macho - mini B Macho) com no mínimo 1,8m</t>
  </si>
  <si>
    <t>CABO ELETRICO ELETRONICO, CABO FLEXIVEL 750V 2,5MM, de cobre eletrolítico de têmpera mole, classe 4, seção nominal 2,5 mm², ISOL 750V em composto termoplástico de cloreto de polivinila (PVC) tipo BW, 70°C, nas cores BRANCO, PRETO, AZUL OU VERDE , e capa (cobertura) externa em PVC flexível 70°C na cor preto, rolo com 100 metros conforme norma NBR-13249 e com selo de conformidade do INMETRO.</t>
  </si>
  <si>
    <t>ROLO</t>
  </si>
  <si>
    <t>CABO ELETRICO ELETRONICO, CABO Y PARA MONITOR VGA, Cabo Y para monitor – VGA</t>
  </si>
  <si>
    <t>CABO ELETRICO ELETRONICO, COBRE FLEXIVEL, PARALELO, 2.5MM, isolação 750V em composto termoplástico de polivinila (PVC).</t>
  </si>
  <si>
    <t>00179-1-194</t>
  </si>
  <si>
    <t>CABO ELETRICO ELETRONICO, DE COBRE 10MM, ISOLADO EM PVC, 750V, FLEXIVEL, PRETO., ISOL. 750V em composto termoplástico de cloreto de polivinila (PVC) tipo BW, 70ºC, na cor preta. Rolo de 100m.</t>
  </si>
  <si>
    <t>CABO ELETRICO ELETRONICO, DE COBRE 10MM, ISOLADO EM PVC, 750V, FLEXIVEL, VERDE., ISOL. 750V em composto termoplástico de cloreto de polivinila (PVC) tipo BW, 70ºC, na cor verde. Rolo de 100m.</t>
  </si>
  <si>
    <t>CABO ELETRICO ELETRONICO, DE COBRE ELETROLITICO FLEXIVEL, 10MM, AZUL., Cabo de cobre eletrolítico flexível seção nominal #10 mm², classe 4 de encordoamento, isolação p/ 750V através de composto termoplástico em PVC anti-chama, tipo BWF-B, na cor AZUL, rolo com 100 metros conforme norma NBR-6148 e com selo de conformidade do INMETRO</t>
  </si>
  <si>
    <t>CABO ELETRICO ELETRONICO, DE COBRE ELETROLITICO FLEXIVEL, 2.5MM, AZUL., Cabo de cobre eletrolítico flexível seção nominal #2,5 mm², classe 4 de encordoamento, isolação p/ 750V através de composto termoplástico em PVC anti-chama, tipo BWF-B, na cor AZUL, rolo com 100 metros conforme norma NBR-6148 e com selo de conformidade do INMETRO</t>
  </si>
  <si>
    <t>CABO ELETRICO ELETRONICO, DE COBRE ELETROLITICO FLEXIVEL, 2.5MM, VERDE., Cabo de cobre eletrolítico flexível seção nominal #2,5 mm², classe 4 de encordoamento, isolação p/ 750V através de composto termoplástico em PVC anti-chama, tipo BWF-B, na cor VERDE, rolo com 100 metros conforme norma NBR-6148 e com selo de conformidade do INMETRO</t>
  </si>
  <si>
    <t>CABO ELETRICO ELETRONICO, DE COBRE ELETROLITICO FLEXIVEL, 6.0MM, AZUL., Cabo de cobre eletrolítico flexível seção nominal #6,0 mm², classe 4 de encordoamento, isolação p/ 750V através de composto Página 4/97termoplástico em PVC anti-chama, tipo BWF-B, na cor AZUL, rolo com 100 metros conforme norma NBR-6148 e com selo de conformidade do INMETRO</t>
  </si>
  <si>
    <t>00179-1-127</t>
  </si>
  <si>
    <t>CABO ELETRICO ELETRONICO, DE COBRE ELETROLITICO FLEXIVEL, 6.0MM, BRANCO. Cabo de cobre eletrolítico flexível seção nominal #6,0 mm², classe 4 de encordoamento, isolação p/ 750V através de composto termoplástico em PVC anti-chama, tipo BWF-B, na cor BRANCO, rolo com 100 metros conforme norma NBR-6148 e com selo de conformidade do INMETRO</t>
  </si>
  <si>
    <t>CABO ELETRICO ELETRONICO, DE COBRE ELETROLITICO FLEXIVEL, 6.0MM, PRETO., Cabo de cobre eletrolítico flexível seção nominal #6,0 mm², classe 4 de encordoamento, isolação p/ 750V através de composto termoplástico em PVC anti-chama, tipo BWF-B, na cor PRETO, rolo com 100 metros conforme norma NBR-6148 e com selo de conformidade do INMETRO</t>
  </si>
  <si>
    <t>CABO ELETRICO ELETRONICO, DE COBRE ELETROLITICO FLEXIVEL, 6.0MM, VERDE., Cabo de cobre eletrolítico flexível seção nominal #6,0 mm², classe 4 de encordoamento, isolação p/ 750V através de composto termoplástico em PVC anti-chama, tipo BWF-B, na cor VERDE, rolo com 100 metros conforme norma NBR-6148 e com selo de conformidade do INMETRO</t>
  </si>
  <si>
    <t>CABO ELETRICO ELETRONICO, DE COBRE, SUPERFLEX, BRANCO, 1.50MM , Cabo de cobre, flexível #1,5mm², isolação 750V através de composto de termoplástico em PVC anti chama, branco. Rolo de 100m</t>
  </si>
  <si>
    <t>CABO ELETRICO ELETRONICO, DE COBRE, SUPERFLEX, VERDE, 1.50MM , Cabo de cobre, flexível #1,5mm², isolação 750V através de composto de termoplástico em PVC anti chama, verde. Rolo de 100m</t>
  </si>
  <si>
    <t>CABO ELETRICO ELETRONICO, DE COBRE, SUPERFLEX, VERMELHO, 1.50MM , Cabo de cobre, flexível #1,5mm², isolação 750V através de composto de termoplástico em PVC anti chama, vermelho. Rolo de 100m</t>
  </si>
  <si>
    <t>CABO ELETRICO ELETRONICO, FLEXIVEL, 1,5MM, NA COR AMARELO. ROLO CONTENDO 100M.</t>
  </si>
  <si>
    <t>00179-1-117</t>
  </si>
  <si>
    <t>CABO ELETRICO ELETRONICO, FLEXIVEL, 1,5MM, NA COR AZUL. ROLO CONTENDO 100M.</t>
  </si>
  <si>
    <t>00179-1-046</t>
  </si>
  <si>
    <t>CABO ELETRICO ELETRONICO, FLEXIVEL, 1,5MM, NA COR PRETO. ROLO CONTENDO 100M.</t>
  </si>
  <si>
    <t>00179-1-047</t>
  </si>
  <si>
    <t>CABO ELETRICO ELETRONICO, FLEXIVEL, 16,0MM, NA COR PRETO. ROLO CONTENDO 100M.</t>
  </si>
  <si>
    <t>00179-1-225</t>
  </si>
  <si>
    <t>CABO ELETRICO ELETRONICO, FLEXIVEL, 16,0MM, NA COR VERDE. ROLO CONTENDO 100M.</t>
  </si>
  <si>
    <t>CABO ELETRICO ELETRONICO, FLEXIVEL, 25,0MM, NA COR PRETO. ROLO CONTENDO 100M.</t>
  </si>
  <si>
    <t>00179-1-275</t>
  </si>
  <si>
    <t>CABO ELETRICO ELETRONICO, FLEXIVEL, 4,00MM, NA COR AZUL. ROLO CONTENDO 100M.</t>
  </si>
  <si>
    <t>CABO ELETRICO ELETRONICO, FLEXIVEL, 4,00MM, NA COR BRANCO. ROLO CONTENDO 100M.</t>
  </si>
  <si>
    <t>CABO ELETRICO ELETRONICO, FLEXIVEL, 4,00MM, NA COR PRETA. ROLO CONTENDO 100M.</t>
  </si>
  <si>
    <t>CABO ELETRICO ELETRONICO, FLEXIVEL, 4,00MM, NA COR VERDE. ROLO CONTENDO 100M.</t>
  </si>
  <si>
    <t>CABO HDMI 15 MTS Versão 2.0 4K ULTRAHD 19 pinos com filtro</t>
  </si>
  <si>
    <t>12092-8-002</t>
  </si>
  <si>
    <t>CABO HDMI, 3 MTS DE COMPRIMENTO</t>
  </si>
  <si>
    <t>12092-8-001</t>
  </si>
  <si>
    <t>CABO HDMI, 5 MTS DE COMPRIMENTO</t>
  </si>
  <si>
    <t>12092-8-007</t>
  </si>
  <si>
    <t>00179-1-150</t>
  </si>
  <si>
    <t xml:space="preserve">Cabo de cobre flexível PP diâmetro de 10,0 mm², 5 condutores (3 fases+1 neutro(azul)+ 1 terra(verde/verde), PVC a 70°C (750V), encordoamento classe 5,padrão NBR NM 280, NBR NM 247-1 </t>
  </si>
  <si>
    <t>00179-1-266</t>
  </si>
  <si>
    <t>Cabo adaptador USB serial</t>
  </si>
  <si>
    <t>07981-2-003</t>
  </si>
  <si>
    <t>Emenda VGA Fêmea</t>
  </si>
  <si>
    <t>Cabo p2xp2 com condutor 100% cobre, conectores emborrachados e extremidades reforçadas</t>
  </si>
  <si>
    <t>24-02</t>
  </si>
  <si>
    <t>339030.29</t>
  </si>
  <si>
    <t>Cabo VGA para monitor HDB15,  macho, com comprimento de 10m, com filtro e blindado</t>
  </si>
  <si>
    <t>Cabo VGA para monitor HDB15,  macho, com comprimento de 15m, com filtro e blindado</t>
  </si>
  <si>
    <t>Cabo VGA para monitor HDB15,  macho, com comprimento de 20m, com filtro e blindado</t>
  </si>
  <si>
    <t>CABO ELETRICO ELETRONICO, DE COBRE ELETROLITICO FLEXIVEL, 2.5MM, PRETO., Cabo de cobre eletrolítico flexível seção nominal #2,5 mm², classe 4 de encordoamento, isolação p/ 750V através de composto termoplástico em PVC anti-chama, tipo BWF-B, na cor AZUL, rolo com 100 metros conforme norma NBR-6148 e com selo de conformidade do INMETRO</t>
  </si>
  <si>
    <t>CABO DE SILICONE 2,5mm 200ºC 750V cor branca ou preta</t>
  </si>
  <si>
    <t>Cabo Flexível de Silicone 200°C - 750V - 12 AWG / 2,5 mm² COR BRANCA (ROLO COM 100 MTS)</t>
  </si>
  <si>
    <t>Cabo PP 3 X 1,5mm, rolo de 100 metros</t>
  </si>
  <si>
    <t>00179-1-019</t>
  </si>
  <si>
    <t>Cabo PP 3 X 2,5mm, rolo de 100 metros</t>
  </si>
  <si>
    <t>Cabo PP 3 X 4,00mm, rolo de 25 metros</t>
  </si>
  <si>
    <t>00179-1-216</t>
  </si>
  <si>
    <t>ABRACADEIRA COM BASE FIXACAO E CHAVETA 1.1/4" PVC</t>
  </si>
  <si>
    <t>47-03</t>
  </si>
  <si>
    <t>03707-9-006</t>
  </si>
  <si>
    <t>339030.24</t>
  </si>
  <si>
    <t>ABRAÇADEIRA DE PVC PARA ELETRODUTO BRANCO 1"</t>
  </si>
  <si>
    <t>ABRAÇADEIRA DE PVC PARA ELETRODUTO BRANCO 1/2</t>
  </si>
  <si>
    <t>ABRAÇADEIRA DE PVC PARA ELETRODUTO BRANCO 3/4</t>
  </si>
  <si>
    <t>ABRAÇADEIRA DE PVC PARA ELETRODUTO CINZA 1"</t>
  </si>
  <si>
    <t>ABRAÇADEIRA DE PVC PARA ELETRODUTO CINZA 1/2</t>
  </si>
  <si>
    <t>ABRAÇADEIRA DE PVC PARA ELETRODUTO CINZA 3/4</t>
  </si>
  <si>
    <t>ABRAÇADEIRA PVC PARA ELETRODUTO CINZA 2"</t>
  </si>
  <si>
    <t>ADAPTADOR, EM PVC, PARA CONDULETE CINZA 1/2</t>
  </si>
  <si>
    <t>09936-8-021</t>
  </si>
  <si>
    <t>ADAPTADOR, EM PVC, PARA CONDULETE CINZA 3/4</t>
  </si>
  <si>
    <t>09936-8-023</t>
  </si>
  <si>
    <t>ADAPTADOR, PARA CONDULETE PVC 1 POLEGADA, cinza</t>
  </si>
  <si>
    <t>09936-8-003</t>
  </si>
  <si>
    <t>Arruela lisa 1/4"</t>
  </si>
  <si>
    <t>00220-8-031</t>
  </si>
  <si>
    <t>Arruela lisa galvanizada 1/4"</t>
  </si>
  <si>
    <t>Cento</t>
  </si>
  <si>
    <t>Box reto de aluminio 1.1/4"</t>
  </si>
  <si>
    <t>00245-3-019</t>
  </si>
  <si>
    <t>Bucha com anel 6mm</t>
  </si>
  <si>
    <t>00218-6-034</t>
  </si>
  <si>
    <t>Bucha de aluminio 1.1/4"</t>
  </si>
  <si>
    <t>54-10</t>
  </si>
  <si>
    <t>04988-3-005</t>
  </si>
  <si>
    <t>Caixa de passagem, sobrepor med. 12x12cm de PVC p/eletroduto</t>
  </si>
  <si>
    <t>00199-6-017</t>
  </si>
  <si>
    <t>CAIXA, DE SOBREPOR DE PVC PARA AR CONDICIONADO, tamanho 128x128x60,5mm, na cor branca, tampa fixada por simples encaixe, tampa com novo padrão de tomada, capacidade para ate dois disjuntores DIN + tomada, para eletroduto.</t>
  </si>
  <si>
    <t>00202-0-031</t>
  </si>
  <si>
    <t>Calha chanfrada – perfil comercial para duas lâmpadas fluorescente de 40W, na cor branca</t>
  </si>
  <si>
    <t>27-04</t>
  </si>
  <si>
    <t>Canaleta 20x50x2000mm, com tampa e divisória, produzida em PVC, padrão sistema X</t>
  </si>
  <si>
    <t>54-09</t>
  </si>
  <si>
    <t>00195-3-047</t>
  </si>
  <si>
    <t>Canaleta, chata em PVC p/sistema "X", medindo 110 x 20 x 2.000 mm, com divisória</t>
  </si>
  <si>
    <t>CANALETA, MEDINDO 20X10X2200, canaleta com tampa e divisão de barras 20x10x2200</t>
  </si>
  <si>
    <t>00195-3-003</t>
  </si>
  <si>
    <t>Condulete em pvc branco, 5 entradas para eletroduto, acompanha interruptor com 2 modulos e tampa para dois modulos (novo padrão)</t>
  </si>
  <si>
    <t>06168-9-032</t>
  </si>
  <si>
    <t>Condulete em pvc branco, 5 entradas para eletroduto, acompanha tomada 20A, 2P+ T e tampa para tomada (novo padrão)</t>
  </si>
  <si>
    <t>Condulete em pvc cinza, 5 entradas para eletroduto, acompanha interruptor 1 modulo e tampa para um modulo (novo padrão)</t>
  </si>
  <si>
    <t>Condulete em pvc cinza, 5 entradas para eletroduto, acompanha interruptor com 2 modulos e tampa para dois modulos (novo padrão)</t>
  </si>
  <si>
    <t>Condulete em pvc cinza, 5 entradas para eletroduto, acompanha tomada 20A, 2P + T e tampa para tomada (novo padrão)</t>
  </si>
  <si>
    <t>Condulete pvc branco, 5 entradas para eletroduto, acompanha tomada dois modulos 20A, 2P + T,  e tampa para tomada dois modulos (novo padrão)</t>
  </si>
  <si>
    <t>Condulete pvc cinza, 5 entradas para eletroduto, acompanha tampa para 1 RJ45</t>
  </si>
  <si>
    <t>Condulete pvc cinza, 5 entradas para eletroduto, acompanha tomada dois modulos 20A, 2P + T,  e tampa para tomada dois modulos (novo padrão)</t>
  </si>
  <si>
    <t>339030.25</t>
  </si>
  <si>
    <t>Cotovelo 90º para eletrocalha perfurada perfil U, 100x50mm, chapa 20mm GE</t>
  </si>
  <si>
    <t>peça</t>
  </si>
  <si>
    <t>04989-1-001</t>
  </si>
  <si>
    <t>Cotovelo 90º para eletrocalha perfurada perfil U, 50x50mm, chapa 20mm GE</t>
  </si>
  <si>
    <t>Curva 90º de Ferro galvanizado  1.1/4" - Subida Externa</t>
  </si>
  <si>
    <t>03884-9-004</t>
  </si>
  <si>
    <t>Curva 90º em PVC 1.1/4"</t>
  </si>
  <si>
    <t>Desvio à direita 45º para eletrocalha perfurada perfil U, 100x50mm, chapa 20mm GE</t>
  </si>
  <si>
    <t>Desvio à direita 45º para eletrocalha perfurada perfil U, 50x50mm, chapa 20mm GE</t>
  </si>
  <si>
    <t>Desvio à esquerda 45º para eletrocalha perfurada perfil U, 100x50mm, chapa 20mm GE</t>
  </si>
  <si>
    <t>Desvio à esquerda 45º para eletrocalha perfurada perfil U, 50x50mm, chapa 20mm GE</t>
  </si>
  <si>
    <t xml:space="preserve">Eletrocalha  perfurada 75mmx50mm </t>
  </si>
  <si>
    <t>Eletrocalha perfurada 100x50x3000mm</t>
  </si>
  <si>
    <t>04989-1-004</t>
  </si>
  <si>
    <t xml:space="preserve">Eletrocalha perfurada 150mmx50mm </t>
  </si>
  <si>
    <t>Eletrocalha perfurada perfil U 50x50x3000mm  chapa 20mm GE</t>
  </si>
  <si>
    <t>Eletrocalha perfurada perfil U, 100x50x3000mm chapa 20mm GE</t>
  </si>
  <si>
    <t>Eletroduto Ferro galvanizado 1.1/4" X 3mt - Subida Externa</t>
  </si>
  <si>
    <t>56-16</t>
  </si>
  <si>
    <t>02644-1-087</t>
  </si>
  <si>
    <t>Eletroduto pvc 1.1/4" x 3000mm</t>
  </si>
  <si>
    <t>02644-1-088</t>
  </si>
  <si>
    <t>ELETRODUTO/CONEXAO DE PLASTICO, COTOVELO 90 GRAUS PARA CONDULETE, Cotovelo de pvc cinza para eletroduto ¾ sem rosca tipo encaixe</t>
  </si>
  <si>
    <t>00197-0-076</t>
  </si>
  <si>
    <t>ELETRODUTO/CONEXAO DE PLASTICO, COTOVELO 90 GRAUS PARA CONDULETE, de 1/2 polegada, em PVC. Cor: cinza. Sem rosca</t>
  </si>
  <si>
    <t>ELETRODUTO/CONEXAO DE PLASTICO, LUVA EM PVC, SEM ROSCA, PARA ELETRODUTO DE 1/2", Cor Cinza</t>
  </si>
  <si>
    <t>00197-0-079</t>
  </si>
  <si>
    <t>ELETRODUTO/CONEXAO DE PLASTICO, PVC 1/2", Eletroduto 1/2" PVC branco, rígido, sem rosca, de acordo com a NBR 6150, anti-chama, barra com no mínimo 3m</t>
  </si>
  <si>
    <t>00197-0-027</t>
  </si>
  <si>
    <t>ELETRODUTO/CONEXAO DE PLASTICO, PVC 1/2", Eletroduto 1/2" PVC cinza, rígido, sem rosca, de acordo com a NBR 6150, anti-chama, barra com no mínimo 3m</t>
  </si>
  <si>
    <t>ELETRODUTO/CONEXAO DE PLASTICO, PVC 3/4", Eletroduto ¾” PVC branco, rígido, sem rosca, de acordo com a NBR 6150, anti-chama, barra com no mínimo 3m</t>
  </si>
  <si>
    <t>00197-0-002</t>
  </si>
  <si>
    <t>ELETRODUTO/CONEXAO DE PLASTICO, PVC 3/4", Eletroduto ¾” PVC cinza, rígido, sem rosca, de acordo com a NBR 6150, anti-chama, barra com no mínimo 3m</t>
  </si>
  <si>
    <t>ELETRODUTO/CONEXAO DE PLASTICO, PVC, 1", branco, rígido, de acordo com a NBR 6150, anti-chama, barra com no mínimo 3m, sem rosca.</t>
  </si>
  <si>
    <t>00197-0-001</t>
  </si>
  <si>
    <t>ELETRODUTO/CONEXAO DE PLASTICO, PVC, 1", Eletroduto 1” PVC cinza, rígido, de acordo com a NBR 6150, anti-chama, barra com no mínimo 3m, sem rosca</t>
  </si>
  <si>
    <t>Emenda para Eletrocalha perfurada, perfil U 100x50x100mm. Chapa 20mm GE</t>
  </si>
  <si>
    <t>Emenda para Eletrocalha perfurada, perfil U 50x50x100mm. Chapa 20mm GE</t>
  </si>
  <si>
    <t>Eletrocalha perfurada perfil U 200x50x3000mm  chapa 20mm GE</t>
  </si>
  <si>
    <t>TE vertical descida (para eletrocalha perfurada 200mmx50mm)</t>
  </si>
  <si>
    <t>Eletrocalha lisa 200 X 50 x 3000 mm chapa 20 mm GE</t>
  </si>
  <si>
    <t>04989-1-008</t>
  </si>
  <si>
    <t>Redução concêntrica Eletrocalha perfurada 150 x 50 mm para Eletrocalha perfurada 50x50 mm</t>
  </si>
  <si>
    <t>Curva de inversão Eletrocalha perfurada  50x50 mm</t>
  </si>
  <si>
    <t>Cabo de aço para fixação eletrocalhas</t>
  </si>
  <si>
    <t>Gancho horizontal - Eletrocalhaca perfurada 150 x 50</t>
  </si>
  <si>
    <t>Gancho horizontal – Eletrocalha perfurada 50 x 50</t>
  </si>
  <si>
    <t>Tala emendas para eletrocalhas</t>
  </si>
  <si>
    <t>Curva 90° para Eletroduto Condulete PVC 1/2“</t>
  </si>
  <si>
    <t>00197-0-077</t>
  </si>
  <si>
    <t>Perfilado duplo furado 38x38</t>
  </si>
  <si>
    <t>45-08</t>
  </si>
  <si>
    <t>02636-0-067</t>
  </si>
  <si>
    <t>Gancho curto para perfilado - Perfilado duplo furado 38x38 (parafusos + porca e arruelas para fixação)</t>
  </si>
  <si>
    <t>Cantoneira ZZ - Perfilado duplo furado 38x38 (parafusos + porca e arruelas para fixação)</t>
  </si>
  <si>
    <t>Vergalhão  para  Perfilado duplo furado 38x38</t>
  </si>
  <si>
    <t>Emenda interna “I” - Perfilado duplo furado 38x38</t>
  </si>
  <si>
    <t>Emenda interna “L” - Perfilado duplo furado 38x38</t>
  </si>
  <si>
    <t>Emenda interna “T” - Perfilado duplo furado 38x38</t>
  </si>
  <si>
    <t>Emenda interna “X” - Perfilado duplo furado 38x38</t>
  </si>
  <si>
    <t>MANGUEIRA CORRUGADA 3/4 POL OU 25MM - AMARELA - 50 METROS</t>
  </si>
  <si>
    <t>03692-7-009</t>
  </si>
  <si>
    <t>MANGUEIRA CORRUGADA 1 POL OU 25MM - AMARELA - 50 METROS</t>
  </si>
  <si>
    <t>FITA ISOLANTE, DE AUTO FUSAO, Fita isolante auto-extigüível 19mm x 20m, isol. para 18 kV de rigidez dielétrica, conforme Norma ABNT NBR 10669</t>
  </si>
  <si>
    <t>56-11</t>
  </si>
  <si>
    <t>00255-0-001</t>
  </si>
  <si>
    <t>FITA ISOLANTE, ROLO COM 20 METROS, Fita plástica isolante em PVC auto-extigüível 19mm x 20m, isol. p/ 750V, classe de temperatura 90º, conforme Normas NBR-5410 e NBR-5037, UL 510 e INMETRO</t>
  </si>
  <si>
    <t>00255-0-011</t>
  </si>
  <si>
    <t>Foto célula – Rele, base Injetado em polipropileno preto estabilizado contra radiações UV, resistente a intempéries e choques mecânicos. Lente da Fotocélula Policarbonato transparente, varistor: Proteção contra surtos de tensão, princípio de funcionamento: eletromagnético</t>
  </si>
  <si>
    <t>27-03</t>
  </si>
  <si>
    <t>08689-4-003</t>
  </si>
  <si>
    <t>INTERRUPTOR, COM 03 TECLAS SIMPLES, Interruptor simples de embutir com tres teclas, com espelho e parafusos</t>
  </si>
  <si>
    <t>56-05</t>
  </si>
  <si>
    <t>00243-7-021</t>
  </si>
  <si>
    <t>JAQUETA COM CONE DE 1/4" PARA CHUMBADOR</t>
  </si>
  <si>
    <t>Luva de acabamento para eletrocalha perfurada perfil U, 100x50mm, chapa 18mm GE</t>
  </si>
  <si>
    <t>Luva de Ferro galvanizados  1.1/4" - Subida Externa</t>
  </si>
  <si>
    <t>00197-0-073</t>
  </si>
  <si>
    <t>Luva de pvc 1.1/4"</t>
  </si>
  <si>
    <t>Mao Francesa Simples para Eletrocalha, 100mm (GE chapa 18)</t>
  </si>
  <si>
    <t>11441-3-006</t>
  </si>
  <si>
    <t>Mao Francesa Simples para Eletrocalha, 200mm (GE chapa 18)</t>
  </si>
  <si>
    <t>Mao Francesa Simples para Eletrocalha, 250mm (GE chapa 18)</t>
  </si>
  <si>
    <t>Mao Francesa Simples para Eletrocalha, 50mm (GE chapa 18)</t>
  </si>
  <si>
    <t>Parafuso cabeça sextavada rosca soberba 1/4" X 60</t>
  </si>
  <si>
    <t>00216-0-285</t>
  </si>
  <si>
    <t>Parafuso lentilha 1/4" x 1/2"</t>
  </si>
  <si>
    <t>00216-0-213</t>
  </si>
  <si>
    <t>PARAFUSO METALICO, TIPO LENTILHA 1/4 X 1/2, C/ Trava. Acompanha porca e arruela medindo 1/4 x 1/2 Caixa com 500unidades</t>
  </si>
  <si>
    <t>caixa</t>
  </si>
  <si>
    <t xml:space="preserve">Parafusos cabeça lentilha ø 3/8" x 3/4" com porca e arruela </t>
  </si>
  <si>
    <t>cento</t>
  </si>
  <si>
    <t>00216-0-263</t>
  </si>
  <si>
    <t>Alicate crimpador para cortar, desencapar e crimpar os terminais RJ 11, RJ 12 e RJ 45, com cabo revestido e lâminas em aço inoxidável</t>
  </si>
  <si>
    <t>28-01</t>
  </si>
  <si>
    <t>00291-7-030</t>
  </si>
  <si>
    <t>339030.42</t>
  </si>
  <si>
    <t>Multímetro digital, com visor de cristal líquido (LCD), com as seguintes funções: tensão contínua e alternada, corrente contínua, resistência, transistores e diodos, polaridade automática, com indicação de sobrecarga e de bateria descarregada, alimentado por bateria de 9v</t>
  </si>
  <si>
    <t>61-01</t>
  </si>
  <si>
    <t>04279-0-006</t>
  </si>
  <si>
    <t>Abraçadeira Nylon 3,6 x 200mm, preto ou branco</t>
  </si>
  <si>
    <t>CENTO</t>
  </si>
  <si>
    <t>47-01</t>
  </si>
  <si>
    <t>00212-7-051</t>
  </si>
  <si>
    <t>Abraçadeira Nylon 3,6 x 150mm, preto ou branco</t>
  </si>
  <si>
    <t>Alicate eletricista cromo vanadio 8'' 10000V Capacidade de corte: Arame Mole: Ø 3,0 - Arame Duro: Ø 1,6 Arestas de corte com ajuste preciso, temperadas por indução. Aresta de corte longa para facilitar o corte de uma ampla gama de cabos. Possui dispositivo para prensar terminais de bitolas até 10 mm sem isolação. Bico com ranhuras cruzadas para melhor agarre de fios e capas de isolantes. Cabo antideslizante com abas protetoras arredondadas para maior conforto e segurança.</t>
  </si>
  <si>
    <t xml:space="preserve">00291-7-017 </t>
  </si>
  <si>
    <t>Plafon decorativo em pvc, soquete de louça potencia máxima: 60W, tensão: 250V, acompanha acessórios para instalação (parafusos e travessa de fixação)</t>
  </si>
  <si>
    <t>56-07</t>
  </si>
  <si>
    <t>00248-8-027</t>
  </si>
  <si>
    <t>Porca sextavada 1/4"</t>
  </si>
  <si>
    <t>00219-4-022</t>
  </si>
  <si>
    <t>Porca sextavada 1/4" - embalagem contendo 100 unidades</t>
  </si>
  <si>
    <t xml:space="preserve">Receptáculo de Porcelana  - Soquete adaptador E 40 para E 27 </t>
  </si>
  <si>
    <t>02478-3-001</t>
  </si>
  <si>
    <t>Redução a esquerda para eletrocalha perfurada perfil U, 100mm para 50mm, chapa 20mm GE</t>
  </si>
  <si>
    <t>Redução concêntrica (de eletrocalha perfurada 150mmx50mm para 75mmx50mm)</t>
  </si>
  <si>
    <t>Redução concêntrica (para eletrocalha perfurada 150mmx50mm)</t>
  </si>
  <si>
    <t>Redução concêntrica para eletrocalha perfurada perfil U, 100mm para 50mm, chapa 20mm GE</t>
  </si>
  <si>
    <t>Refletor retangular,  base E 27, para lampada mista 250W ou Fluorescente compacta 55w, para uso externo</t>
  </si>
  <si>
    <t>27-01</t>
  </si>
  <si>
    <t>08548-0-024</t>
  </si>
  <si>
    <t>Saída lateral de eletrocalha perfurada perfil U, 50x50mm, para eletroduto de 1''</t>
  </si>
  <si>
    <t>Saída lateral de eletrocalha perfurada perfil U, 50x50mm, para eletroduto de 1/2''</t>
  </si>
  <si>
    <t>Saída lateral de eletrocalha perfurada perfil U, 50x50mm, para eletroduto de 3/4''</t>
  </si>
  <si>
    <t>SAIDA LATERAL ELETROCALHA P/ ELETRODUTO 2"</t>
  </si>
  <si>
    <t>00197-0-093</t>
  </si>
  <si>
    <t>Saida lateral horizontal de eletrocalha para eletroduto 1.1/4"</t>
  </si>
  <si>
    <t>Soquete para lampadas fluorescente tubulares com corpo em plastico PP(polipropileno) e sistema de fixação da lampada sob pressão utilizada em luminárias convencionais.</t>
  </si>
  <si>
    <t>00248-8-002</t>
  </si>
  <si>
    <t xml:space="preserve">Suporte duplo para eletrocalha 100x50mm </t>
  </si>
  <si>
    <t>10007-2-001</t>
  </si>
  <si>
    <t>Suporte horizontal (prender no teto) para Eletrocalha perfurada (150mmx50mm)</t>
  </si>
  <si>
    <t>Suporte horizontal (prender no teto)(para Eletrocalha perfurada 100mmx50mm)</t>
  </si>
  <si>
    <t>Suporte horizontal(prender no teto) (para Eletrocalha perfurada 75mmx50mm )</t>
  </si>
  <si>
    <t>SUPORTE TIPO C, suporte para suspensão tipo C para eletrocalha 100X50</t>
  </si>
  <si>
    <t>SUPORTE TIPO C, suporte para suspensão tipo C para eletrocalha 50x50</t>
  </si>
  <si>
    <t>Tala de emenda para eletrocalha de 50mm</t>
  </si>
  <si>
    <t>Tampa cega em pvc p/condulete na cor branca</t>
  </si>
  <si>
    <t>09943-0-015</t>
  </si>
  <si>
    <t>Tampa cega em pvc p/condulete na cor cinza</t>
  </si>
  <si>
    <t>TAMPA, PARA ELETROCALHA, Tampa de encaixe, perfil U, para eletrocalha de 100x50mm, com 3 metros chapa 20mm</t>
  </si>
  <si>
    <t>TE horizontal 90° (para eletrocalha perfurada 150mmx50mm)</t>
  </si>
  <si>
    <t>TE horizontal 90° (para eletrocalha perfurada 75mmx50mm)</t>
  </si>
  <si>
    <t>TE vertical descida (para eletrocalha perfurada 100mmx50mm)</t>
  </si>
  <si>
    <t>TE vertical descida (para eletrocalha perfurada 150mmx50mm)</t>
  </si>
  <si>
    <t>TE vertical descida (para eletrocalha perfurada 75mmx50mm)</t>
  </si>
  <si>
    <t>TE, HORIZONTAL 90 GRAUS, PERFURADO, PERFIL U, 100x50mm chapa 22mm</t>
  </si>
  <si>
    <t>TE, HORIZONTAL 90 GRAUS, PERFURADO, PERFIL U, 50x50mm chapa 22mm</t>
  </si>
  <si>
    <t>TERMINAL COMPRESSAO 10MM 1F-1C M6 630550 CB FLEX</t>
  </si>
  <si>
    <t>Terminal de compressão olhal 16,00mm²</t>
  </si>
  <si>
    <t>Tomada Giratória (360°) com Suporte Metálico para rele fotoelétrico</t>
  </si>
  <si>
    <t>00249-6-082</t>
  </si>
  <si>
    <t>ADAPTADOR 2P+T PARA O ANTIGO PADRAO</t>
  </si>
  <si>
    <t>00247-0-032</t>
  </si>
  <si>
    <t>PLUGUE ADAPTADOR 2P+T PARA NOVO PADRAO - Adaptador para tomada padrão antigo para o novo</t>
  </si>
  <si>
    <t>00247-0-031</t>
  </si>
  <si>
    <t>BOTAO DUPLO 22MM P20BPL-1C VD/VM 1NA+1NF IP40 PVC C/CAPA</t>
  </si>
  <si>
    <t>Chave alavanca 15 A. Ligação momentânea, alavanca metálica, carga resistiva em 120 VCA, temperatura de operação de 0ºC a 55ºC.</t>
  </si>
  <si>
    <t>04601-9-001</t>
  </si>
  <si>
    <t>Chave liga-desliga trifásica, corrente nominal 25A, tensão de trabalho 380V (trifásico) função : tipo de acionamento ( liga-desliga), acionamento trifásico em condicionador de ar, potência máxima 1.5KW, material no invólucro metálico, caixa na cor cinza. Entrada do cabo incisão simples ou atráves do prensa cabo. Capacidade de conexão - cabos minima 1x2,5mm2,por parafuso maxima 2,5mm2 ou 1x2,5mm2. Temperatura do tabalho - 20 Graus C. + 60 Graus C. Montagem caixa de sobrepor.</t>
  </si>
  <si>
    <t>CONECTOR, CONTACTORA, FREQUENCIA 60HZ - 220V ~ 240V/60A, Contactora para comando e manobra de circuitos.</t>
  </si>
  <si>
    <t>CONECTOR, PARA HASTE DE ATERRAMENTO 1/2, de cobre</t>
  </si>
  <si>
    <t>CONTATOR 3P 32A 220V 50/60HZ 3RT1034-1AN20</t>
  </si>
  <si>
    <t>Disjuntor termomagnético monopolar de 16 A, curva C, tensão de nominal 380V. Capacidade de interrupção mínima de 6 kA, padrão IEC 60898, certificado pelo INMETRO</t>
  </si>
  <si>
    <t>54-04</t>
  </si>
  <si>
    <t>Disjuntor termomagnético monopolar de 25 A, curva C, tensão nominal 380V. Capacidade de interrupção mínima de 6 kA, padrão IEC 60898, certificado pelo INMETRO</t>
  </si>
  <si>
    <t>05951-0-010</t>
  </si>
  <si>
    <t>Disjuntor termomagnético monopolar de 25 A, curva D, tensão nominal 380V. Capacidade de interrupção mínima de 6kA, padrão IEC 60898, certificado pelo INMETRO</t>
  </si>
  <si>
    <t>Disjuntor termomagnético monopolar de 40 A, curva C, tensão nominal 380V. Capacidade de interrupção mínima de 6 kA, padrão IEC 60898, certificado pelo INMETRO</t>
  </si>
  <si>
    <t>05951-0-034</t>
  </si>
  <si>
    <t>Disjuntor termomagnético Tripolar de 16 A, curva D, tensão nominal 380V. Capacidade de interrupção mínima de 6 kA, padrão IEC 60898, certificado pelo INMETRO</t>
  </si>
  <si>
    <t>Disjuntor termomagnético Tripolar de 20 A, curva D, tensão nominal 380V. Capacidade de interrupção mínima de 6kA, padrão IEC 60898, certificado pelo INMETRO</t>
  </si>
  <si>
    <t>Disjuntor termomagnético Tripolar de 63 A, curva C, tensão nominal 380V. Capacidade de interrupção mínima de 15kA, padrão IEC 60898, certificado pelo INMETRO</t>
  </si>
  <si>
    <t>DISJUNTOR TERMOMAGNETICO, TRIPOLAR 100 AMPERES, Disjuntor termomagnético tripolar, corrente nominal 100A capacidade de interrupção 5 KA</t>
  </si>
  <si>
    <t>00168-6-002</t>
  </si>
  <si>
    <t>DISJUNTOR TERMOMAGNETICO, TRIPOLAR 225 AMPERES, capacidade de interrupção 5 KA conforme Norma IEC 947-2</t>
  </si>
  <si>
    <t>00168-6-003</t>
  </si>
  <si>
    <t>05951-0-095</t>
  </si>
  <si>
    <t>05951-0-017</t>
  </si>
  <si>
    <t>05951-0-097</t>
  </si>
  <si>
    <t>05951-0-047</t>
  </si>
  <si>
    <t>05951-0-102</t>
  </si>
  <si>
    <t>05951-0-021</t>
  </si>
  <si>
    <t>05951-0-008</t>
  </si>
  <si>
    <t>05951-0-123</t>
  </si>
  <si>
    <t>05951-0-068</t>
  </si>
  <si>
    <t>05951-0-002</t>
  </si>
  <si>
    <t>05951-0-003</t>
  </si>
  <si>
    <t>05951-0-075</t>
  </si>
  <si>
    <t>05951-0-039</t>
  </si>
  <si>
    <t>05951-0-006</t>
  </si>
  <si>
    <t>EXTENSAO ELETRICA, MEDINDO 05 METROS COM 03 TOMADAS., Extensão elétrica cabo PP 2X2,5MM2 medindo 5m e contendo 3 tomadas como saídas</t>
  </si>
  <si>
    <t>00176-7-013</t>
  </si>
  <si>
    <t>EXTENSAO ELETRICA, MEDINDO 10 METROS COM 03 TOMADAS, Extensão elétrica cabo PP 2 x 2,5mm2 medindo 10m e contendo 3 tomadas como saída</t>
  </si>
  <si>
    <t>00176-7-014</t>
  </si>
  <si>
    <t>EXTENSAO ELETRICA, MEDINDO 30 METROS, COM CARRETEL 3X2,5MM 20 A</t>
  </si>
  <si>
    <t>00176-7-007</t>
  </si>
  <si>
    <t>FILTRO DE LINHA, FILTRO DE LINHA P/ENERGIA C/ 3 TOMADAS, universal bivolt para uso simultâneo, gabinete plastico de alta resistencia, potencia nominal 1100VA, frequencia de entrada 50 / 60HZ</t>
  </si>
  <si>
    <t>56-03</t>
  </si>
  <si>
    <t>02722-7-003</t>
  </si>
  <si>
    <t>FILTRO DE LINHA, PARA ENERGIA, COM 5 TOMADAS,  universal bivolt para uso simultâneo, gabinete plastico de alta resistencia, potencia nominal 1100VA, frequencia de entrada 50 / 60HZ</t>
  </si>
  <si>
    <t>02722-7-002</t>
  </si>
  <si>
    <t>Fusivel de vidro pequeno 5A</t>
  </si>
  <si>
    <t>56-04</t>
  </si>
  <si>
    <t>00239-9-012</t>
  </si>
  <si>
    <t>HASTE DE ATERRAMENTO PARA FIO TERRA, EM COBRE, DIAMETRO DE 1/2 POL. E 2.40M DE COMPRIMENTO, conforme Norma NBR 13571</t>
  </si>
  <si>
    <t>02834-7-008</t>
  </si>
  <si>
    <t>Interruptor DR 40A 30mA</t>
  </si>
  <si>
    <t>00243-7-057</t>
  </si>
  <si>
    <t>Interruptor sistema X 1 tecla simples</t>
  </si>
  <si>
    <t>00243-7-038</t>
  </si>
  <si>
    <t>Interruptor sistema X 2 teclas simples</t>
  </si>
  <si>
    <t>00243-7-031</t>
  </si>
  <si>
    <t>ISOLADOR PARALELO 20X30MM 1/4 (BXA)</t>
  </si>
  <si>
    <t>02644-1-095</t>
  </si>
  <si>
    <t>Mini contator tripolar – corrente nominal 3 x 7A ( Ac3 (A): 7 ) – Tensão de bobina (V) : 220 – Frequência (Hz): 60 – Contatos auxiliares : 1NA  - fixação por parafuso ou trilho DIM 35mm. – protegido contra corpos estranhos e toque</t>
  </si>
  <si>
    <t>Plugue (2P+T) - Móvel - Junção Macho 180° - 10A / 250V</t>
  </si>
  <si>
    <t>00247-0-006</t>
  </si>
  <si>
    <t>Plugue (2P+T) - Móvel - Junção Macho 180° - 20A / 250V</t>
  </si>
  <si>
    <t>Plugue macho , corrente de 32 A (3P+N+T), IP-44, cor vermelha, padrão IEC 309-1(para equipamentos trifásico)</t>
  </si>
  <si>
    <t>PLUGUE MULTIPLICADOR 3 SAIDAS 2P + T 10A - 250V</t>
  </si>
  <si>
    <t>00247-0-061</t>
  </si>
  <si>
    <t>PLUGUE, INDUSTRIAL, AZUL, 2P + T - 220V - 16A - 6H</t>
  </si>
  <si>
    <t>00247-0-048</t>
  </si>
  <si>
    <t>PLUGUE, INDUSTRIAL, AZUL, 2P + T - 220V - 32A - 6H</t>
  </si>
  <si>
    <t>00247-0-049</t>
  </si>
  <si>
    <t>PLUGUE, INDUSTRIAL, VERMELHO, 3P + T - 380V - 16A - 6H</t>
  </si>
  <si>
    <t>00247-0-050</t>
  </si>
  <si>
    <t>PLUGUE, INDUSTRIAL, VERMELHO, 3P + T - 380V - 32A - 6H</t>
  </si>
  <si>
    <t>00247-0-051</t>
  </si>
  <si>
    <t>QUADRO COMANDO  650X400X100MM CM-06 S/ FLANGE</t>
  </si>
  <si>
    <t>10197-4-002</t>
  </si>
  <si>
    <t>QUADRO COMANDO 200X200X100MM CM-06 S/ FLANGE</t>
  </si>
  <si>
    <t>QUADRO COMANDO 400X300X200MM CM-06 S/ FLANGE</t>
  </si>
  <si>
    <t>Quadro de distribuição elétrico trifásico (380 V) com capacidade de tensão nominal de isolamento de 1000 V. Barramentos (para 3 fases, neutro e terra) com corrente nominal de 150 A. Corrente de curto-circuito suportável mínima de 16 kA. Capacidade para até 44 disjuntores monopolares DIN. Construído em painel metálico autoportante de dimensões internas (h X L X P) 370 X 740 X 117 mm, com grau de proteção mínima IP-54, segundo norma NBR IEC 60436-1. Tampa e caixa com pintura eletrostática epóxi a pó na cor bege (RAL 7032) e placa de montagem zincada a quente.</t>
  </si>
  <si>
    <t>10158-3-011</t>
  </si>
  <si>
    <t>Quadro de Distribuição PVC p/ 8DJs + DJs monofásicos</t>
  </si>
  <si>
    <t>10158-3-006</t>
  </si>
  <si>
    <t>Quadro de distribuição sobrepor 12 disjuntores DIN completo com barramento 100A fabricado em chapa de aço com tratamento anti corrosivo e com pintura eletrostática epóxi à pó</t>
  </si>
  <si>
    <t>Quadro de distribuição sobrepor 18 disjuntores DIN completo com barramento 100A fabricado em chapa de aço com tratamento anti corrosivo e com pintura eletrostática epóxi à pó</t>
  </si>
  <si>
    <t>Timer digital diário/semanal bivolt:20 memórias p/programações (10liga+10desliga), bateria recarregável (reserva 100 horas), programas diários e/ou semanais, display LCD multiindicativo, acionamento manual de saída, 1 contato de saída ver.(SPDT), 16A (c0s f=1) alimentação:100a240Vca, 48~63Hz, fixação p/base por meio de parafusos ou em trilho DIN (RTST/20), ou montagem externa em painéis 72x72mm.</t>
  </si>
  <si>
    <t>61-05</t>
  </si>
  <si>
    <t>08307-0-001</t>
  </si>
  <si>
    <t>Tomada  de energia - 10A 250V sistema X completa 2p+T - cor branca</t>
  </si>
  <si>
    <t>00249-6-034</t>
  </si>
  <si>
    <t>Tomada  de energia - 20A 250V sistema X completa 2p+T- cor branca</t>
  </si>
  <si>
    <t>TOMADA  ELETRICA, DE EMBUTIR 3P+T 32A-380/440V  VM</t>
  </si>
  <si>
    <t>TOMADA 2P+T 10A-250V PB FACE PT HASTE PT</t>
  </si>
  <si>
    <t>00249-6-071</t>
  </si>
  <si>
    <t>TOMADA DE SOBREPOR, INDUSTRIAL, AZUL, 2P + T - 220V - 16A - 6H</t>
  </si>
  <si>
    <t>07495-0-004</t>
  </si>
  <si>
    <t>TOMADA DE SOBREPOR, INDUSTRIAL, AZUL, 2P + T - 220V - 32A - 6H</t>
  </si>
  <si>
    <t>07495-0-005</t>
  </si>
  <si>
    <t>TOMADA DE SOBREPOR, INDUSTRIAL, VERMELHO, 3P + T - 380V - 16A - 6H</t>
  </si>
  <si>
    <t>07495-0-006</t>
  </si>
  <si>
    <t>TOMADA DE SOBREPOR, INDUSTRIAL, VERMELHO, 3P + T - 380V - 32A - 6H</t>
  </si>
  <si>
    <t>07495-0-007</t>
  </si>
  <si>
    <t>TOMADA ELETRICA, DE EMBUTIR,2P + T, Bipolar, 10A, placa e parafuso. Cor branco</t>
  </si>
  <si>
    <t>TOMADA ELETRICA, DE EMBUTIR,2P + T, Bipolar, 20A, placa e parafuso. Cor cinza</t>
  </si>
  <si>
    <t>00249-6-069</t>
  </si>
  <si>
    <t xml:space="preserve">Tomada monofásica de sobrepor, corrente de 20 A (3 pinos), padrão NBR-14136 </t>
  </si>
  <si>
    <t>07495-0-008</t>
  </si>
  <si>
    <t>Tomada sistema X 2p+T dupla 10A</t>
  </si>
  <si>
    <t>Tomada trifásica de sobrepor, corrente de 16 A(3P+T), tensão 380 (cor vermelha), IP-44, padrão IEC 309/1,2</t>
  </si>
  <si>
    <t>339030.23</t>
  </si>
  <si>
    <t>Borne para pino banana 4mm preto</t>
  </si>
  <si>
    <t xml:space="preserve">Pino banana preto, diâmetro 4mm c/ mola lateral e deriv. lateral de 4mm e área de contato do pino com 19 a 20mm de comprimento 
Características:   Ø 4 mm - com mola  -  derivação lateral de Ø 4 mm 
Corpo: PVC  -  Pino: Latão Niquelado
Especificações Técnicas:
Resistência de Isolamento:&gt; 300.000 M ohm a 500 Vcc 25 ºC 70 % U.R.
Resistência de Contato Inicial máx.: 1m ohm
Rigidez Dielétrica Típica: 2000 VRMS
Corrente Nominal:  entre 15 e 20 A
</t>
  </si>
  <si>
    <t xml:space="preserve">Pino banana vermelho, diâmetro 4mm c/ mola lateral e deriv. lateral de 4mm e área de contato do pino com 19 a 20mm de comprimento 
Características:   Ø 4 mm - com mola  -  derivação lateral de Ø 4 mm 
Corpo: PVC  -  Pino: Latão Niquelado
Especificações Técnicas:
Resistência de Isolamento:&gt; 300.000 M ohm a 500 Vcc 25 ºC 70 % U.R.
Resistência de Contato Inicial máx.: 1m ohm
Rigidez Dielétrica Típica: 2000 VRMS
Corrente Nominal:  entre 15 e 20 A
</t>
  </si>
  <si>
    <t xml:space="preserve">Pino banana Amarelo, diâmetro 4mm c/ mola lateral e deriv. lateral de 4mm e área de contato do pino com 19 a 20mm de comprimento 
Características:   Ø 4 mm - com mola  -  derivação lateral de Ø 4 mm 
Corpo: PVC  -  Pino: Latão Niquelado
Especificações Técnicas:
Resistência de Isolamento:&gt; 300.000 M ohm a 500 Vcc 25 ºC 70 % U.R.
Resistência de Contato Inicial máx.: 1m ohm
Rigidez Dielétrica Típica: 2000 VRMS
Corrente Nominal:  entre 15 e 20 A
</t>
  </si>
  <si>
    <t xml:space="preserve">Disjuntor termomagnético Tripolar de 100 A, curva C, tensão nominal 380V. Capacidade de interrupção mínima de 20kA, padrão IEC 60898, certificado pelo INMETRO, instalado na entrada do quadro de distribuição da mecânica </t>
  </si>
  <si>
    <t>Disjuntor termomagnético Tripolar de 80 A, curva C, tensão nominal 380V. Capacidade de interrupção mínima de 10kA, padrão IEC 60898, certificado pelo INMETRO</t>
  </si>
  <si>
    <t xml:space="preserve">DPS  trifásico – Classe I - para proteção de fase e PE/BEP ( corrente de impulso 50kA, corrente nominal 20kA (8/20us) corrente de curto-circuito 100ª, nível de proteção 2,5kV, valor mínimo  de máxima tensão de operação contínua 242V, tensão fase neutro 220V) </t>
  </si>
  <si>
    <t>00168-6-001</t>
  </si>
  <si>
    <t>Tomada de ACOPLAMENTO fêmea, corrente de 32 A (3P+N+T), IP-44, cor vermelha, padrão IEC 309-1,2(para equipamentos trifásico 380V)</t>
  </si>
  <si>
    <t>00249-6-035</t>
  </si>
  <si>
    <t>Tomada de ACOPLAMENTO fêmea, corrente de 63 A (3P+N+T), IP-44, cor vermelha, padrão IEC 309-1,2(para equipamentos trifásico 380V)</t>
  </si>
  <si>
    <t>Plugue macho , corrente de 63 A (3P+N+T), IP-44, cor vermelha, padrão IEC 309-1(para equipamentos trifásico)</t>
  </si>
  <si>
    <t>Tomada de ACOPLAMENTO fêmea, corrente de 16 A (3P+N+T), IP-44, cor vermelha, padrão IEC 309-1,2(para equipamentos trifásico 380V)</t>
  </si>
  <si>
    <t xml:space="preserve">Plugue macho , corrente de 16 A (3P+N+T), IP-44, cor vermelha, padrão IEC 309-1(para equipamentos trifásico) </t>
  </si>
  <si>
    <t>Fusível Tipo "D" Retardado 25A 500V</t>
  </si>
  <si>
    <t>Chave de Partida 3CV 220V Trifásica - CORRENTE: 7-10A - CHAVE ACOMPANHA UM RELE FALTA DE FASE - Composição - Contator + Relé de sobrecarga + Relé monitor de tensão - Monitoramento contra falta de fase Acionamento: Liga - desliga</t>
  </si>
  <si>
    <t>Quadro sobrepor 100A com barramento  Trifásico, Capacidade em nº de módulos disjuntores DIN: 34</t>
  </si>
  <si>
    <t>Bandeja montada com Barramento central e proteção de acrilico, para readequação do quadro de distribuição - Espaços para disjuntor trifásico geral de 150A caixa moldada, e 4 ou mais disjuntores secundario DIN trifásico 50A.</t>
  </si>
  <si>
    <t>Disjuntor Caixa Moldada Trifásico 150A (Substituição do disjuntor geral de 70A no Quadro de Entrada principal)</t>
  </si>
  <si>
    <t>05951-0-038</t>
  </si>
  <si>
    <t>Barramento Trifásico 80A ou 100A Tipo Pente (Para readequação do quadro de distribuição secundário que ocorreu o curto)</t>
  </si>
  <si>
    <t>54-08</t>
  </si>
  <si>
    <t>08940-0-003</t>
  </si>
  <si>
    <t>DPS 275V - 20kA - Classe I</t>
  </si>
  <si>
    <t>BARRAMENTO DIN 3 POLOS - 63A. 1MT OU 12 DISJUNTORES TRIFÁSICO</t>
  </si>
  <si>
    <t>BARRAMENTO DIN 3 POLOS - 63A. 1MT OU 18 DISJUNTORES TRIFÁSICO</t>
  </si>
  <si>
    <t>BARRAMENTO DIN 3 POLOS - 63A. 1MT OU 24 DISJUNTORES TRIFÁSICO</t>
  </si>
  <si>
    <t>Velcro 20mm rolo com 3metros</t>
  </si>
  <si>
    <t>42-02</t>
  </si>
  <si>
    <t>01650-0-014</t>
  </si>
  <si>
    <t xml:space="preserve">00190-2-313 </t>
  </si>
  <si>
    <t>02541-0-014</t>
  </si>
  <si>
    <t>00190-2-350</t>
  </si>
  <si>
    <t>00190-2-351</t>
  </si>
  <si>
    <t>00190-2-260</t>
  </si>
  <si>
    <t>02644-1-098</t>
  </si>
  <si>
    <t>00190-2-313</t>
  </si>
  <si>
    <t>00190-2-309</t>
  </si>
  <si>
    <t>LAMPADA ELETRICA, A VAPOR DE MERCURIO, 400W,220V. Lâmpada vapor de mercúrio 400W, 220V E40</t>
  </si>
  <si>
    <t>00190-2-004</t>
  </si>
  <si>
    <t>LAMPADA ELETRICA, ESPIRAL, Lampada Fluorescente espiral 55W. Luz Branca, 220V. Base E 27</t>
  </si>
  <si>
    <t>00190-2-201</t>
  </si>
  <si>
    <t>LAMPADA ELETRICA, FLUORESCENTE COMPACTA ESPIRAL, POTÊNCIA MÍNIMA DE 21W, BASE E 27, 220V, 54MM, temperatura mínima da cor 6400°K</t>
  </si>
  <si>
    <t>00190-2-236</t>
  </si>
  <si>
    <t>LAMPADA ELETRICA, FLUORESCENTE, 40 WATTS, 220 VOLTS, Lâmpada fluorescente tubular, temperatura mínima da cor 5000°K, índice de reprodução de cor mínimo 70%, eficiência luminosa mínima 65%, fluxo luminoso mínimo de 2600 lumens, potência 40W, 220V.</t>
  </si>
  <si>
    <t>00190-2-178</t>
  </si>
  <si>
    <t xml:space="preserve">LAMPADA ELETRICA, FLUORESCENTE,20 WATTS, 220 VOLTS, Lâmpada fluorescente compacta potencia 20W, 220V, possui reator e base E27 já acoplados ao tudo fluorescente. Temperatura mínima da cor 6400°K </t>
  </si>
  <si>
    <t>00190-2-019</t>
  </si>
  <si>
    <t>LAMPADA ELETRICA, MISTA - 250W - 220V, Lampada mista 250w. Bocal E27.</t>
  </si>
  <si>
    <t>00190-2-006</t>
  </si>
  <si>
    <t>00190-2-312</t>
  </si>
  <si>
    <t>00190-2-353</t>
  </si>
  <si>
    <t>Lâmpada metalica 70W base E27</t>
  </si>
  <si>
    <t>00190-2-089</t>
  </si>
  <si>
    <t>Lampada PL26W 2 pinos</t>
  </si>
  <si>
    <t>00190-2-304</t>
  </si>
  <si>
    <t>00190-2-340</t>
  </si>
  <si>
    <t>00190-2-311</t>
  </si>
  <si>
    <t>00190-2-325</t>
  </si>
  <si>
    <t>Lâmpada tubular transparente vapor metálico ( 4.000K luz  branca e neutra ) 250W sistema de funcionamento : reator vapor de sódio + ignitor 3.000 a 4.500V - base E 40, fluxo luminoso 21.000Lm - eficiência luminosa 82Lm / W - posição de funcionamento : Universal.</t>
  </si>
  <si>
    <t>00190-2-131</t>
  </si>
  <si>
    <t>Lâmpada vapor de sódio 250W</t>
  </si>
  <si>
    <t>00190-2-074</t>
  </si>
  <si>
    <t>Lâmpada Vapor Metálico Tubo 400W E40 5200K-IRC90, potência 400W, base E-40,  fluxo luminoso (LM):32000, temperatura de cor (K): 5200, vidamédia (h) 12000, índice de reprodução de cor (IRC): 90</t>
  </si>
  <si>
    <t>00190-2-126</t>
  </si>
  <si>
    <t>Sensor de Presença de Teto Sobrepor com 3 Fios e Lente 360° funciona com qualquer tipo de lâmpada. Programável de 15 segundos a 8 minutos; Tensão bivolt; Com articulador e fotocélula; Alcance: Raio de até 8 metros; Sensibilidade: Movimento e Luz; com Suporte para fixação; Uso: sobrepor / Interno/ Teto. Suporta no mínimo 500 Watts em 127 Volts E 1000 Watts Em 220 Volts.</t>
  </si>
  <si>
    <t>57-05</t>
  </si>
  <si>
    <t>07346-6-001</t>
  </si>
  <si>
    <t>339030.28</t>
  </si>
  <si>
    <t>08548-0-023</t>
  </si>
  <si>
    <t>Luminária Solar de Parede c/ Sensor de Presença - - Lâmpada tipo LED com no mínimo 16 leds Branco de 4W - Resistente a água IP65 - Temperatura de cor: 6000-6500K - Lumens: mínimo 550 Lumens - Autonomia mínima de 8 horas - Energia Solar com Painel Solar: 5.5 V 1,87 W,  - Bateria: 3,7V / 2000mAh Recarregável - Cor: Preta. - incluir buchas e parafusos para fixação</t>
  </si>
  <si>
    <t>08435-2-039</t>
  </si>
  <si>
    <t>Lâmpada LED Tubular T5 115cm 20W Branca Fria Bivolt Vida Útil Média 25000h - Equivalente: Tubular Fluorescente T5 28W</t>
  </si>
  <si>
    <t>00190-2-400</t>
  </si>
  <si>
    <t>Refletor retangular,  base E 40, para lampada mista 250W ou Fluorescente compacta 55w, para uso externo</t>
  </si>
  <si>
    <t>08548-0-011</t>
  </si>
  <si>
    <t>MANGUEIRA 220V LED BRANCO FRIO - ROLO 100 METROS - COM 5 TOMADAS</t>
  </si>
  <si>
    <t xml:space="preserve">Luminária aletada (calha) na cor branca, 2x18W, com lâmpada LED. De Sobrepor. </t>
  </si>
  <si>
    <t>Luminária aletada (calha), 2 x 36W na cor branca. De sobrepor</t>
  </si>
  <si>
    <t>08435-2-048</t>
  </si>
  <si>
    <t>Luminária de emergência led, constituído por 2 faróis, com 32x0,5W SDM, led de alta potência, lente com ângulo de 140°, com bateria selada de 6V/4A, dimensões aproximadas de 292x275x91mm, tensão bivolt, fluxo luminoso de 1200 lumens, autonomia de 3 horas, índice de proteção de 20, vida útil de no mínimo 25.000 horas, garantia de 2 anos. Produto de aplicação residencial e comercial, sem emissão de UV e IR, sem dimmer.</t>
  </si>
  <si>
    <t>02541-0-012</t>
  </si>
  <si>
    <t>Luminária de saída de emergência, face única, com 7 LEDs de alto brilho, acendimento automático quando ocorre a falta de energia elétrica, dimensões aproximadas de 261x221x25mm, tensão bivolt, potência de 2W, fluxo luminoso de 30,8 lumens, autonomia de 2 horas, índice de proteção de 20, vida útil de no mínimo 25.000 horas, fundo branco e texto em vermelho, fixação de sobrepor, garantia de 2 anos. Produto de aplicação residencial e comercial, sem emissão de UV e IR, sem dimmer.</t>
  </si>
  <si>
    <t>02541-0-017</t>
  </si>
  <si>
    <t>Luminária de sobrepor para 2 lâmpadas LED, compatível a florescentes de 32watts. Corpo em chapa de aço fosfatizada. Acabamento branco, refletor parabólico em aluminio anodizado com 99,85% de pureza. Aletas parabólicas em aluminio anodizado com 99,85% de pureza, rendimento 74%.</t>
  </si>
  <si>
    <t>08435-2-026</t>
  </si>
  <si>
    <t>Luminária paflon de sobrepor c/2lâmpadas, materiais aluminio e acrilico, metal. Acabamento branco, acrlico:branco leitoso, formato retangular, dimensões 650mm x 150mmx 80mm, lâmpadas 2x16W G13 T8 (para led) bivolt (mod.nadir soft PLN599)</t>
  </si>
  <si>
    <t>Luminária para área externa em LED, embutida de solo em inox ou alumínio injetado, potência mínima de 9W, IP 66. Ângulo de abertura 60°; Fluxo: 900lm; Temperatura de cor: 3000K; Alimentação bivolt, vida útil mínima de 25.000 horas, garantia de 2 anos, diâmetro do tubo de encaixe no solo 95mm, diâmetro final da lumiária de 100mm e profundidade máxima de 100mm . Produto de aplicação residencial e comercial, sem emissão de UV e IR, sem dimmer.</t>
  </si>
  <si>
    <t>LUMINÁRIA, DE SOBREPOR, 2X40W, FLUORESCENTE, COMPLETA. Luminária de sobrepor 2x40W, em chapa metálica pintada na cor branca com refletor em alumínio alto brilho, com soquetes giratórios embutidos. Conjunto completo com luminária, reator e lâmpadas necessárias.</t>
  </si>
  <si>
    <t>Reator Eletrônico 2x20W - T8</t>
  </si>
  <si>
    <t>00186-4-091</t>
  </si>
  <si>
    <t>Reator eletronico p/lampada fluorescente 2x32w, tensão bivolt 127/220v) alto fator de potencia (maior que 0,96) partida rápida ou instantânea. Taxa distorção harmônica máx de 10%.</t>
  </si>
  <si>
    <t>00186-4-063</t>
  </si>
  <si>
    <t>Reator eletrônico para lâmpada fluorescente tubular 2x28W</t>
  </si>
  <si>
    <t>00186-4-090</t>
  </si>
  <si>
    <t>Reator externo 400 Watts mercúrio</t>
  </si>
  <si>
    <t>00186-4-102</t>
  </si>
  <si>
    <t>Reator externo de alto fator de potência p/lâmpadas tubo vapor metálico de 400W</t>
  </si>
  <si>
    <t>00186-4-055</t>
  </si>
  <si>
    <t>Reator interno de alto fator de potência p/lâmpadas tubo vapor metálico de 250W</t>
  </si>
  <si>
    <t>00186-4-050</t>
  </si>
  <si>
    <t>Reator interno de alto fator de potência p/lâmpadas tubo vapor metálico de 400W</t>
  </si>
  <si>
    <t>00186-4-045</t>
  </si>
  <si>
    <t>Reator vapor metálico AFP interno 70w 220v</t>
  </si>
  <si>
    <t>00186-4-039</t>
  </si>
  <si>
    <t>REATOR, ELETRONICO PARTIDA RAPIDA OU PARTIDA INSTANTÂNEA 2 X 40W, Reator eletrônico de alto fator de potência maior que 0,96, partida rápida ou instantânea 2x40W, TENSÃO BIVOLT (127/220V), taxa de distorção harmônica máximo de 10%</t>
  </si>
  <si>
    <t>00186-4-031</t>
  </si>
  <si>
    <t>Soquete em cerâmica para lâmpada GU10, com rabicho (2 fios na outra ponta)</t>
  </si>
  <si>
    <t>Spot 1X SD 1050 par 16 gu10 plug trilho</t>
  </si>
  <si>
    <t>02644-1-101</t>
  </si>
  <si>
    <t>Trilho eletrificado 2m 1 circuito SD 1020</t>
  </si>
  <si>
    <t>02644-1-102</t>
  </si>
  <si>
    <t>BATERIA SECA, BATERIA 3 V LITHIUM, CR2025. Garantia mínima de 3 meses</t>
  </si>
  <si>
    <t>55-06</t>
  </si>
  <si>
    <t>00169-4-021</t>
  </si>
  <si>
    <t>BATERIA SECA, BATERIA 3 V LITHIUM, CR2032-5. Garantia mínima de 3 meses</t>
  </si>
  <si>
    <t>BATERIA SECA, PARA CONTROLE REMOTO 9 VOLTS, Baterias 9V, alcalina conforme Resolução CONAMA nr. 401</t>
  </si>
  <si>
    <t>00169-4-002</t>
  </si>
  <si>
    <t>Bateria 3 V LITHIUM, CR2032, com garantia mínima de 3 meses</t>
  </si>
  <si>
    <t>Lanterna recarregável 12 Led</t>
  </si>
  <si>
    <t>10426-4-002</t>
  </si>
  <si>
    <t>449052.39</t>
  </si>
  <si>
    <t>PILHA ALCALINA D GRANDE 1,5V BLISTER C/2 PILHAS</t>
  </si>
  <si>
    <t>00171-6-001</t>
  </si>
  <si>
    <t>PILHA ALCALINA LR15 1,5V BLISTER C/2 PILHAS</t>
  </si>
  <si>
    <t>PILHA SECA NAO RECARREGAVEL, TIPO PALITO - JOGO, Pilha não recarregável, com 1,5 V Alcalina, tam. Palito (AA) - Blister com 2 unid. Com validade minima de 1 ano</t>
  </si>
  <si>
    <t>00171-6-009</t>
  </si>
  <si>
    <t>PILHA SECA NAO RECARREGAVEL, TIPO PALITO - JOGO, Pilha não recarregável, com 1,5 V Alcalina, tam. Palito (AAA) - Blister com 2 unid. Com validade minima de 1 ano</t>
  </si>
  <si>
    <t>CAIXA HERMETICA, PARA EQUIPAMENTOS WIRELESS, EM PVC, Caixa hermética para equipamentos wireless, Material: PVC, PP com proteção UV e estabilizador térmico, Sistema de Trava: Travamento manual Flip Top, Sistema de proteção contra violação: Local para colocação de lacre, Sistema de vedação: Anel de borracha - tipo o´ring, Dimensões 25 x 20 x 8 cm. Componentes inclusos: 02 Prensa Cabos, 01 Fundo falso, 01 Grampo U com garra tipo E e 04 Parafusos para fixação do fundo falso</t>
  </si>
  <si>
    <t>Fio de cobre esmaltado AWG 20 de classe H (180ºC)</t>
  </si>
  <si>
    <t>kg</t>
  </si>
  <si>
    <t>Estanho para solda 0.5mm 500g</t>
  </si>
  <si>
    <t>62-09</t>
  </si>
  <si>
    <t>03164-0-003</t>
  </si>
  <si>
    <t>339030.11</t>
  </si>
  <si>
    <t>Fio de cobre esmaltado AWG 25 de classe H (180ºC)</t>
  </si>
  <si>
    <t>Chuveiro eletrico, Potência maior ou igual a 5500W, 220V com espalhador diferenciado, que possibilita maior vazão da água sem desperdicio e três temperaturas, sendo uma potencia economica(verão) fabricado em termosplastico(não enferruja) de alta resistencia que suporta elevadas temperaturas com sistema de aterramento e cano de fixação.</t>
  </si>
  <si>
    <t>ENDEREÇOS DOS CENTROS</t>
  </si>
  <si>
    <t>TOTAL</t>
  </si>
  <si>
    <t>CCT</t>
  </si>
  <si>
    <r>
      <rPr>
        <b/>
        <sz val="11"/>
        <color rgb="FF000000"/>
        <rFont val="Calibri"/>
        <family val="2"/>
        <charset val="1"/>
      </rPr>
      <t xml:space="preserve">Rua Paulo Malschitzki, 200 - Zona Industrial Norte – </t>
    </r>
    <r>
      <rPr>
        <b/>
        <sz val="11"/>
        <color rgb="FFFF0000"/>
        <rFont val="Calibri"/>
        <family val="2"/>
        <charset val="1"/>
      </rPr>
      <t>Joinville/SC</t>
    </r>
    <r>
      <rPr>
        <b/>
        <sz val="11"/>
        <color rgb="FF000000"/>
        <rFont val="Calibri"/>
        <family val="2"/>
        <charset val="1"/>
      </rPr>
      <t>, CEP: 89.219-710</t>
    </r>
  </si>
  <si>
    <t>CAV</t>
  </si>
  <si>
    <r>
      <rPr>
        <b/>
        <sz val="11"/>
        <color rgb="FF000000"/>
        <rFont val="Calibri"/>
        <family val="2"/>
        <charset val="1"/>
      </rPr>
      <t xml:space="preserve">Av Luiz de Camões, 2090 - Conta Dinheiro – </t>
    </r>
    <r>
      <rPr>
        <b/>
        <sz val="11"/>
        <color rgb="FFFF0000"/>
        <rFont val="Calibri"/>
        <family val="2"/>
        <charset val="1"/>
      </rPr>
      <t>Lages/SC</t>
    </r>
    <r>
      <rPr>
        <b/>
        <sz val="11"/>
        <color rgb="FF000000"/>
        <rFont val="Calibri"/>
        <family val="2"/>
        <charset val="1"/>
      </rPr>
      <t>, CEP: 88.520-000</t>
    </r>
  </si>
  <si>
    <t>CEART</t>
  </si>
  <si>
    <r>
      <rPr>
        <b/>
        <sz val="11"/>
        <color rgb="FF000000"/>
        <rFont val="Calibri"/>
        <family val="2"/>
        <charset val="1"/>
      </rPr>
      <t xml:space="preserve">Av. Madre Benvenuta, 2007 - Itacorubi - </t>
    </r>
    <r>
      <rPr>
        <b/>
        <sz val="11"/>
        <color rgb="FFFF0000"/>
        <rFont val="Calibri"/>
        <family val="2"/>
        <charset val="1"/>
      </rPr>
      <t>Florianópolis/SC</t>
    </r>
    <r>
      <rPr>
        <b/>
        <sz val="11"/>
        <color rgb="FF000000"/>
        <rFont val="Calibri"/>
        <family val="2"/>
        <charset val="1"/>
      </rPr>
      <t>, CEP: 88.035-001</t>
    </r>
  </si>
  <si>
    <t>CEAVI</t>
  </si>
  <si>
    <r>
      <rPr>
        <b/>
        <sz val="11"/>
        <color rgb="FF000000"/>
        <rFont val="Calibri"/>
        <family val="2"/>
        <charset val="1"/>
      </rPr>
      <t>Rua Dr. Getúlio Vargas, 2822 - Bela Vista -</t>
    </r>
    <r>
      <rPr>
        <b/>
        <sz val="11"/>
        <color rgb="FFFF0000"/>
        <rFont val="Calibri"/>
        <family val="2"/>
        <charset val="1"/>
      </rPr>
      <t xml:space="preserve"> Ibirama/SC</t>
    </r>
    <r>
      <rPr>
        <b/>
        <sz val="11"/>
        <color rgb="FF000000"/>
        <rFont val="Calibri"/>
        <family val="2"/>
        <charset val="1"/>
      </rPr>
      <t>, CEP: 89.140-000</t>
    </r>
  </si>
  <si>
    <t>CEFID</t>
  </si>
  <si>
    <r>
      <rPr>
        <b/>
        <sz val="11"/>
        <color rgb="FF000000"/>
        <rFont val="Calibri"/>
        <family val="2"/>
        <charset val="1"/>
      </rPr>
      <t xml:space="preserve">Rua Pascoal Simone, 358 - Coqueiros - </t>
    </r>
    <r>
      <rPr>
        <b/>
        <sz val="11"/>
        <color rgb="FFFF0000"/>
        <rFont val="Calibri"/>
        <family val="2"/>
        <charset val="1"/>
      </rPr>
      <t>Florianópolis/SC</t>
    </r>
    <r>
      <rPr>
        <b/>
        <sz val="11"/>
        <color rgb="FF000000"/>
        <rFont val="Calibri"/>
        <family val="2"/>
        <charset val="1"/>
      </rPr>
      <t>, CEP: 88.080-350</t>
    </r>
  </si>
  <si>
    <t>CEPLAN</t>
  </si>
  <si>
    <r>
      <rPr>
        <b/>
        <sz val="11"/>
        <color rgb="FF000000"/>
        <rFont val="Calibri"/>
        <family val="2"/>
        <charset val="1"/>
      </rPr>
      <t xml:space="preserve">Rua Luiz Fernando Hastreiter, 180 - Centenário - </t>
    </r>
    <r>
      <rPr>
        <b/>
        <sz val="11"/>
        <color rgb="FFFF0000"/>
        <rFont val="Calibri"/>
        <family val="2"/>
        <charset val="1"/>
      </rPr>
      <t>São Bento do Sul/SC</t>
    </r>
    <r>
      <rPr>
        <b/>
        <sz val="11"/>
        <color rgb="FF000000"/>
        <rFont val="Calibri"/>
        <family val="2"/>
        <charset val="1"/>
      </rPr>
      <t>, CEP: 89.283-081</t>
    </r>
  </si>
  <si>
    <t>CERES</t>
  </si>
  <si>
    <r>
      <rPr>
        <b/>
        <sz val="11"/>
        <color rgb="FF000000"/>
        <rFont val="Calibri"/>
        <family val="2"/>
        <charset val="1"/>
      </rPr>
      <t xml:space="preserve">Rua Cel. Fernandes Martins, 270 - Progresso - </t>
    </r>
    <r>
      <rPr>
        <b/>
        <sz val="11"/>
        <color rgb="FFFF0000"/>
        <rFont val="Calibri"/>
        <family val="2"/>
        <charset val="1"/>
      </rPr>
      <t>Laguna/SC</t>
    </r>
    <r>
      <rPr>
        <b/>
        <sz val="11"/>
        <color rgb="FF000000"/>
        <rFont val="Calibri"/>
        <family val="2"/>
        <charset val="1"/>
      </rPr>
      <t>, CEP: 88.790-000</t>
    </r>
  </si>
  <si>
    <t>CESFI</t>
  </si>
  <si>
    <r>
      <rPr>
        <b/>
        <sz val="11"/>
        <color rgb="FF000000"/>
        <rFont val="Calibri"/>
        <family val="2"/>
        <charset val="1"/>
      </rPr>
      <t xml:space="preserve">Av. Central, 413 - Centro - </t>
    </r>
    <r>
      <rPr>
        <b/>
        <sz val="11"/>
        <color rgb="FFFF0000"/>
        <rFont val="Calibri"/>
        <family val="2"/>
        <charset val="1"/>
      </rPr>
      <t>Balneário Camboriú/SC</t>
    </r>
    <r>
      <rPr>
        <b/>
        <sz val="11"/>
        <color rgb="FF000000"/>
        <rFont val="Calibri"/>
        <family val="2"/>
        <charset val="1"/>
      </rPr>
      <t>, CEP: 88.330-668</t>
    </r>
  </si>
  <si>
    <t>ESAG</t>
  </si>
  <si>
    <t>FAED</t>
  </si>
  <si>
    <r>
      <rPr>
        <b/>
        <sz val="11"/>
        <color rgb="FF000000"/>
        <rFont val="Calibri"/>
        <family val="2"/>
        <charset val="1"/>
      </rPr>
      <t xml:space="preserve">Av. Madre Benvenuta, 2007 – Itacorubi - </t>
    </r>
    <r>
      <rPr>
        <b/>
        <sz val="11"/>
        <color rgb="FFFF0000"/>
        <rFont val="Calibri"/>
        <family val="2"/>
        <charset val="1"/>
      </rPr>
      <t>Florianópolis/SC</t>
    </r>
    <r>
      <rPr>
        <b/>
        <sz val="11"/>
        <color rgb="FF000000"/>
        <rFont val="Calibri"/>
        <family val="2"/>
        <charset val="1"/>
      </rPr>
      <t>, CEP: 88.035-001</t>
    </r>
  </si>
  <si>
    <t>MESC</t>
  </si>
  <si>
    <r>
      <rPr>
        <b/>
        <sz val="11"/>
        <color rgb="FF000000"/>
        <rFont val="Calibri"/>
        <family val="2"/>
        <charset val="1"/>
      </rPr>
      <t xml:space="preserve">Rua Saldanha Marinho, 196 - Centro - </t>
    </r>
    <r>
      <rPr>
        <b/>
        <sz val="11"/>
        <color rgb="FFFF0000"/>
        <rFont val="Calibri"/>
        <family val="2"/>
        <charset val="1"/>
      </rPr>
      <t>Florianópolis/SC</t>
    </r>
    <r>
      <rPr>
        <b/>
        <sz val="11"/>
        <color rgb="FF000000"/>
        <rFont val="Calibri"/>
        <family val="2"/>
        <charset val="1"/>
      </rPr>
      <t>, CEP: 88.010-450</t>
    </r>
  </si>
  <si>
    <t>REITORIA</t>
  </si>
  <si>
    <t>CEAD</t>
  </si>
  <si>
    <r>
      <t xml:space="preserve">DISJUNTOR, MINI-DISJUNTOR TERMOMAGNÉTICO, </t>
    </r>
    <r>
      <rPr>
        <b/>
        <u/>
        <sz val="11"/>
        <rFont val="Calibri"/>
        <family val="2"/>
        <charset val="1"/>
      </rPr>
      <t>TRIFÁSICO</t>
    </r>
    <r>
      <rPr>
        <sz val="11"/>
        <rFont val="Calibri"/>
        <family val="2"/>
        <charset val="1"/>
      </rPr>
      <t xml:space="preserve"> de 32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</si>
  <si>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TRIFÁSICO</t>
    </r>
    <r>
      <rPr>
        <sz val="11"/>
        <rFont val="Calibri"/>
        <family val="2"/>
        <charset val="1"/>
      </rPr>
      <t xml:space="preserve"> de 50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</si>
  <si>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TRIFÁSICO</t>
    </r>
    <r>
      <rPr>
        <sz val="11"/>
        <rFont val="Calibri"/>
        <family val="2"/>
        <charset val="1"/>
      </rPr>
      <t xml:space="preserve"> de 80 AMPERES em caixa Moldada, Corrente nominal 16A, Curva “C”, Tensão nominal 380Vca, Icu 5KA, para fixação trilho DIN 35mm, Padrão Norma IEC-947-2 Página 41/97(Europeu) e Certificação de conformidade do INMETRO</t>
    </r>
  </si>
  <si>
    <t>Cabo 35 mm² PP 5 condutores (3 fases+1 neutro(azul)+ 1 terra(verde/verde), PVC a 70°C (750V)</t>
  </si>
  <si>
    <r>
      <t xml:space="preserve">DISJUNTOR, MINI-DISJUNTOR TERMOMAGNÉTICO, </t>
    </r>
    <r>
      <rPr>
        <b/>
        <u/>
        <sz val="11"/>
        <rFont val="Calibri"/>
        <family val="2"/>
        <charset val="1"/>
      </rPr>
      <t>MONOFÁSICO</t>
    </r>
    <r>
      <rPr>
        <sz val="11"/>
        <rFont val="Calibri"/>
        <family val="2"/>
        <charset val="1"/>
      </rPr>
      <t xml:space="preserve"> de 50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</si>
  <si>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MONOFÁSICO</t>
    </r>
    <r>
      <rPr>
        <sz val="11"/>
        <rFont val="Calibri"/>
        <family val="2"/>
        <charset val="1"/>
      </rPr>
      <t xml:space="preserve"> de 63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</si>
  <si>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TRIFÁSICO</t>
    </r>
    <r>
      <rPr>
        <sz val="11"/>
        <rFont val="Calibri"/>
        <family val="2"/>
        <charset val="1"/>
      </rPr>
      <t xml:space="preserve"> de 20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</si>
  <si>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MONOFÁSICO</t>
    </r>
    <r>
      <rPr>
        <sz val="11"/>
        <rFont val="Calibri"/>
        <family val="2"/>
        <charset val="1"/>
      </rPr>
      <t xml:space="preserve"> de 10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</si>
  <si>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MONOFÁSICO</t>
    </r>
    <r>
      <rPr>
        <sz val="11"/>
        <rFont val="Calibri"/>
        <family val="2"/>
        <charset val="1"/>
      </rPr>
      <t xml:space="preserve"> de 16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</si>
  <si>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MONOFÁSICO</t>
    </r>
    <r>
      <rPr>
        <sz val="11"/>
        <rFont val="Calibri"/>
        <family val="2"/>
        <charset val="1"/>
      </rPr>
      <t xml:space="preserve"> de 20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</si>
  <si>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MONOFÁSICO</t>
    </r>
    <r>
      <rPr>
        <b/>
        <sz val="11"/>
        <rFont val="Calibri"/>
        <family val="2"/>
        <charset val="1"/>
      </rPr>
      <t xml:space="preserve"> </t>
    </r>
    <r>
      <rPr>
        <sz val="11"/>
        <rFont val="Calibri"/>
        <family val="2"/>
        <charset val="1"/>
      </rPr>
      <t>de 25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</si>
  <si>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MONOFÁSICO</t>
    </r>
    <r>
      <rPr>
        <sz val="11"/>
        <rFont val="Calibri"/>
        <family val="2"/>
        <charset val="1"/>
      </rPr>
      <t xml:space="preserve"> de 32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</si>
  <si>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MONOFÁSICO</t>
    </r>
    <r>
      <rPr>
        <sz val="11"/>
        <rFont val="Calibri"/>
        <family val="2"/>
        <charset val="1"/>
      </rPr>
      <t xml:space="preserve"> de 40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</si>
  <si>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TRIFÁSICO</t>
    </r>
    <r>
      <rPr>
        <sz val="11"/>
        <rFont val="Calibri"/>
        <family val="2"/>
        <charset val="1"/>
      </rPr>
      <t xml:space="preserve"> de 16 AMPERES em caixa Moldada, Corrente nominal 16A, Curva “C”, Tensão nominal 380Vca, Icu 5KA, para fixação trilho DIN 35mm, Padrão Norma IEC-947-2 Página 41/97(Europeu) e Certificação de conformidade do INMETRO</t>
    </r>
  </si>
  <si>
    <r>
      <t xml:space="preserve">DISJUNTOR, MINI-DISJUNTOR TERMOMAGNÉTICO, </t>
    </r>
    <r>
      <rPr>
        <b/>
        <u/>
        <sz val="11"/>
        <rFont val="Calibri"/>
        <family val="2"/>
        <charset val="1"/>
      </rPr>
      <t>TRIFÁSICO</t>
    </r>
    <r>
      <rPr>
        <sz val="11"/>
        <rFont val="Calibri"/>
        <family val="2"/>
        <charset val="1"/>
      </rPr>
      <t xml:space="preserve"> de 25 AMPERES em caixa Moldada, Corrente nominal 16A, Curva “C”, Tensão nominal 380Vca, Icu 5KA, para fixação trilho DIN 35mm, Padrão Norma IEC-947-2 Página 41/97(Europeu) e Certificação de conformidade do INMETRO</t>
    </r>
  </si>
  <si>
    <r>
      <t xml:space="preserve">Lâmpada em led PAR 30, base E27, potência mínima de 12W, tensão de 100-240V, índice de reprodução de cor &gt;80, fluxo luminoso de 800lm, abertura de facho 35°, temperatura de cor: branca morna (amarela) 3000K, material de vidro liso, embalagem em caixa de papelão, vida útil 15.000 horas, </t>
    </r>
    <r>
      <rPr>
        <b/>
        <sz val="11"/>
        <rFont val="Calibri"/>
        <family val="2"/>
        <charset val="1"/>
      </rPr>
      <t>garantia mínima de 12 meses</t>
    </r>
    <r>
      <rPr>
        <sz val="11"/>
        <rFont val="Calibri"/>
        <family val="2"/>
        <charset val="1"/>
      </rPr>
      <t>, dimensões da lâmpada: 75mm(A)x95mm(D). Produto de aplicação residencial e comercial, sem emissão de UV e IR, sem dimmer.+C297:C305</t>
    </r>
  </si>
  <si>
    <r>
      <t xml:space="preserve">Luminária de emergência, com 30 LEDs de alto brilho, acendimento automático quando ocorre a falta de energia elétrica, ângulo de facho de 120°, dimensões aproximadas de 208x65x40mm, tensão bivolt, potência de 2W, fluxo luminoso de 120 lumens, autonomia de 6 horas, índice de proteção de 20, vida útil de no mínimo 25.000 horas, temperatura de cor de 6500K, </t>
    </r>
    <r>
      <rPr>
        <b/>
        <sz val="11"/>
        <rFont val="Calibri"/>
        <family val="2"/>
        <charset val="1"/>
      </rPr>
      <t>garantia mínima de 12 meses</t>
    </r>
    <r>
      <rPr>
        <sz val="11"/>
        <rFont val="Calibri"/>
        <family val="2"/>
        <charset val="1"/>
      </rPr>
      <t>. Produto de aplicação residencial e comercial, sem emissão de UV e IR, sem dimmer.</t>
    </r>
  </si>
  <si>
    <r>
      <t xml:space="preserve">Dicróica em led, formato spot, base GU 10, fluxo luminoso de 350lm, índice de reprodução de cor &gt; 80, ângulo de abertura de 38°, vida útil de 15.000 horas, potência nominal mínima de 5W, tensão de 100-240V, frequência de 50/60Hz, dimensões da lâmpada de 50mm(D)x55mm(A), índice de proteção 20, temperatura de cor quente de 3.000K branco quente, </t>
    </r>
    <r>
      <rPr>
        <b/>
        <sz val="11"/>
        <rFont val="Calibri"/>
        <family val="2"/>
        <charset val="1"/>
      </rPr>
      <t>garantia mínima de 12 meses</t>
    </r>
    <r>
      <rPr>
        <sz val="11"/>
        <rFont val="Calibri"/>
        <family val="2"/>
        <charset val="1"/>
      </rPr>
      <t>. Produto de aplicação residencial e comercial, sem emissão de UV e IR, sem dimmer.</t>
    </r>
  </si>
  <si>
    <r>
      <t xml:space="preserve">Dicróica em led, formato spot, base GU 10, potência nominal mínima de 5W, voltagem de 220V, tempo de vida nominal de 15.000 horas, dimensões da lâmpada  46mm (A) x50mm (L), fluxo luminoso nominal de 400lm, ângulo de feixe nominal de 24°, temperatura de cor de 2700K branco quente, índice de reprodução de cor (CRI) de 80, </t>
    </r>
    <r>
      <rPr>
        <b/>
        <sz val="11"/>
        <rFont val="Calibri"/>
        <family val="2"/>
        <charset val="1"/>
      </rPr>
      <t>garantia mínima de 12 meses</t>
    </r>
    <r>
      <rPr>
        <sz val="11"/>
        <rFont val="Calibri"/>
        <family val="2"/>
        <charset val="1"/>
      </rPr>
      <t>. Produto de aplicação residencial e comercial, sem emissão de UV e IR, sem dimmer.</t>
    </r>
  </si>
  <si>
    <r>
      <t xml:space="preserve">Dicróica mini em led, formato spot, base GU10, potência nominal mínima de 3W, voltagem de 220V, fluxo luminoso de 120lm, dimensões da lâmpada de 35mm(D)x40mm(L), temperatura de cor de 3000K, índice de reprodução de cor de 80, vida útil de até 15.000 horas, ângulo de foco de 24°, </t>
    </r>
    <r>
      <rPr>
        <b/>
        <sz val="11"/>
        <rFont val="Calibri"/>
        <family val="2"/>
        <charset val="1"/>
      </rPr>
      <t>garantia mínima de 12 meses</t>
    </r>
    <r>
      <rPr>
        <sz val="11"/>
        <rFont val="Calibri"/>
        <family val="2"/>
        <charset val="1"/>
      </rPr>
      <t>. Produto de aplicação residencial e comercial, sem emissão de UV e IR, sem dimmer.</t>
    </r>
  </si>
  <si>
    <r>
      <t xml:space="preserve">Fita de led alto brilho, com fita de fixação autoadesiva, potência de 4,8W por metro, com densidade de 60 LEDs por metro, cor da luz de 6000K (Branca fria), fator de proteção acima de 20, voltagem de 12 V, ângulo de 120°, vida útil mínima de 35.000 horas, </t>
    </r>
    <r>
      <rPr>
        <b/>
        <sz val="11"/>
        <rFont val="Calibri"/>
        <family val="2"/>
        <charset val="1"/>
      </rPr>
      <t>garantia mínima de 12 meses</t>
    </r>
    <r>
      <rPr>
        <sz val="11"/>
        <rFont val="Calibri"/>
        <family val="2"/>
        <charset val="1"/>
      </rPr>
      <t>. Produto de aplicação residencial e comercial, sem emissão de UV e IR, sem dimmer.</t>
    </r>
  </si>
  <si>
    <r>
      <t xml:space="preserve">Lâmpada AR111 em led, base G10, fluxo luminoso de 750 lm, índice de reprodução de cor &gt; 80, ângulo de abertura de 24°, vida útil de 15.000 horas, Potência mínima de 12 W, tensão de 100 – 240 V, frequência 50/60Hz, c, índice de proteção 20, temperatura de cor quente de 2.700K, </t>
    </r>
    <r>
      <rPr>
        <b/>
        <sz val="11"/>
        <rFont val="Calibri"/>
        <family val="2"/>
        <charset val="1"/>
      </rPr>
      <t>garantia mínima de 12 meses</t>
    </r>
    <r>
      <rPr>
        <sz val="11"/>
        <rFont val="Calibri"/>
        <family val="2"/>
        <charset val="1"/>
      </rPr>
      <t>. Produto de aplicação residencial e comercial, sem emissão de UV e IR, sem dimmer.</t>
    </r>
  </si>
  <si>
    <r>
      <t xml:space="preserve">Lâmpada AR70 em led, base GU10, fluxo luminoso de 350 lm, índice de reprodução de cor &gt; 80, ângulo de abertura de 24°, vida útil de 15.000 horas, Potência mínima de 5 W, tensão de 100 – 240 V, frequência 50/60Hz, índice de proteção 20, temperatura de cor quente de 2.700K, </t>
    </r>
    <r>
      <rPr>
        <b/>
        <sz val="11"/>
        <rFont val="Calibri"/>
        <family val="2"/>
        <charset val="1"/>
      </rPr>
      <t>garantia mínima de 12 meses</t>
    </r>
    <r>
      <rPr>
        <sz val="11"/>
        <rFont val="Calibri"/>
        <family val="2"/>
        <charset val="1"/>
      </rPr>
      <t>. Produto de aplicação residencial e comercial, sem emissão de UV e IR, sem dimmer.</t>
    </r>
  </si>
  <si>
    <r>
      <t xml:space="preserve">Lâmpada Bulboled 9W 846 lumens, cor 5000K base E 27, </t>
    </r>
    <r>
      <rPr>
        <b/>
        <sz val="11"/>
        <rFont val="Calibri"/>
        <family val="2"/>
        <charset val="1"/>
      </rPr>
      <t>garantia mínima de 12 meses</t>
    </r>
  </si>
  <si>
    <r>
      <t xml:space="preserve">Lâmpada Bulboled 9W. Fluxo luminoso: mínimo de 800  lumens, Tensão (V): 100-242 VAC, Cor: Branco neutro, Temperatura de cor: 3000 k =&lt; 5000 k, Base: E27, IRC: 80%, Fator de potência &gt;= 0,95, Vida útil: 25.000 h, </t>
    </r>
    <r>
      <rPr>
        <b/>
        <sz val="11"/>
        <rFont val="Calibri"/>
        <family val="2"/>
        <charset val="1"/>
      </rPr>
      <t>garantia mínima de 12 meses</t>
    </r>
    <r>
      <rPr>
        <sz val="11"/>
        <rFont val="Calibri"/>
        <family val="2"/>
        <charset val="1"/>
      </rPr>
      <t>. Produto deve ser  regulamentado pelo Inmetro e Procel.</t>
    </r>
  </si>
  <si>
    <r>
      <t xml:space="preserve">Lâmpada em led PAR 20, base E27, potência mínima de 7W, tensão de 100-240V, índice de reprodução de cor: 80, fluxo luminoso de 420lm, abertura de facho 36°, temperatura de cor: branca morna (amarela) 3000K, vida útil 15.000 horas, </t>
    </r>
    <r>
      <rPr>
        <b/>
        <sz val="11"/>
        <rFont val="Calibri"/>
        <family val="2"/>
        <charset val="1"/>
      </rPr>
      <t>garantia mínima de 12 meses</t>
    </r>
    <r>
      <rPr>
        <sz val="11"/>
        <rFont val="Calibri"/>
        <family val="2"/>
        <charset val="1"/>
      </rPr>
      <t>, dimensões da lâmpada: 80mm(A)x60mm(D). Produto de aplicação residencial e comercial, sem emissão de UV e IR, sem dimmer.</t>
    </r>
  </si>
  <si>
    <r>
      <t xml:space="preserve">Lâmpada em led PAR 38, base E27, potência mínima de 15W, tensão de 100-240V, índice de reprodução de cor &gt;80, fluxo luminoso de 1220lm, abertura de facho (50%) 25°, temperatura de cor: quente 3000K, frequencia 50/60Hz, material de vidro martelado, embalagem em caixa de papelão, vida útil (L70) 15.000 horas, </t>
    </r>
    <r>
      <rPr>
        <b/>
        <sz val="11"/>
        <rFont val="Calibri"/>
        <family val="2"/>
        <charset val="1"/>
      </rPr>
      <t>garantia mínima de 12 meses</t>
    </r>
    <r>
      <rPr>
        <sz val="11"/>
        <rFont val="Calibri"/>
        <family val="2"/>
        <charset val="1"/>
      </rPr>
      <t>, dimensões da lâmpada: 130mm(A)x120mm(D), índice de proteção de 20, intensidade luminosa 4550cd, Corrente elétrica 230 mA (127 V) / 125 mA (220 V), fator de potencia ≥ 0.5, Temp. de operação -20°C a 40°C. Produto de aplicação residencial e comercial, sem emissão de UV e IR, sem dimmer.</t>
    </r>
  </si>
  <si>
    <r>
      <t xml:space="preserve">Lâmpada fluorescente full espiral compacta, base E27, voltagem: 220V, 3K, vida mediana de 8000 horas, IRC &gt;80, tensão de 220 V, potência de 7W, cor branca de 6400K, dimensões aproximadas da lâmpada 45mm(L)x85mm(A), bulbo super fino, </t>
    </r>
    <r>
      <rPr>
        <b/>
        <sz val="11"/>
        <rFont val="Calibri"/>
        <family val="2"/>
        <charset val="1"/>
      </rPr>
      <t>garantia mínima de 12 meses</t>
    </r>
    <r>
      <rPr>
        <sz val="11"/>
        <rFont val="Calibri"/>
        <family val="2"/>
        <charset val="1"/>
      </rPr>
      <t>.  Produto de aplicação residencial e comercial regulamentado pelo Inmetro e Procel, sem emissão de UV e IR, sem dimmer, sem emissão de UV e IR.</t>
    </r>
  </si>
  <si>
    <r>
      <t xml:space="preserve">Lâmpada fluorescente full espiral compacta, base E27, voltagem: 220V, 6K, vida mediana de 8000 horas, IRC &gt;80, tensão de 220 V, potência de 11W, cor branca de 6400K, dimensões aproximadas da lâmpada 45mm(L)x94mm(A), bulbo super fino, </t>
    </r>
    <r>
      <rPr>
        <b/>
        <sz val="11"/>
        <rFont val="Calibri"/>
        <family val="2"/>
        <charset val="1"/>
      </rPr>
      <t>garantia mínima de 12 meses</t>
    </r>
    <r>
      <rPr>
        <sz val="11"/>
        <rFont val="Calibri"/>
        <family val="2"/>
        <charset val="1"/>
      </rPr>
      <t>. Produto de aplicação residencial e comercial regulamentado pelo Inmetro e Procel, sem emissão de UV e IR, sem dimmer, sem emissão de UV e IR.</t>
    </r>
  </si>
  <si>
    <r>
      <t xml:space="preserve">Lâmpada globo em led (G95), base E27, com fluxo luminoso de 925lm, índice de reprodução de cor ≥ 80, ângulo de abertura de 250°, vida útil de 15.000 horas, potência de 9W, tensão de 100 a 240V, frequência de 60Hz, dimensões da lâmpada 95mm(D)x125mm(A) obs: diametro mínimo de 95mm, índice de proteção 20, temperatura de cor quente de 2.700K, </t>
    </r>
    <r>
      <rPr>
        <b/>
        <sz val="11"/>
        <rFont val="Calibri"/>
        <family val="2"/>
        <charset val="1"/>
      </rPr>
      <t>garantia mínima de 12 meses</t>
    </r>
    <r>
      <rPr>
        <sz val="11"/>
        <rFont val="Calibri"/>
        <family val="2"/>
        <charset val="1"/>
      </rPr>
      <t>. Produto de aplicação residencial e comercial, sem emissão de UV e IR, sem dimmer.</t>
    </r>
  </si>
  <si>
    <r>
      <t xml:space="preserve">Lâmpada Led dicroica 6,5 ou 7W bivolt, </t>
    </r>
    <r>
      <rPr>
        <b/>
        <sz val="11"/>
        <rFont val="Calibri"/>
        <family val="2"/>
        <charset val="1"/>
      </rPr>
      <t>garantia mínima de 12 meses</t>
    </r>
    <r>
      <rPr>
        <sz val="11"/>
        <rFont val="Calibri"/>
        <family val="2"/>
        <charset val="1"/>
      </rPr>
      <t>.</t>
    </r>
  </si>
  <si>
    <r>
      <t xml:space="preserve">Lâmpada tipo vela em led, leitosa, base E14, voltagem: 220V, fluxo luminoso de 280 lm, índice de reprodução de cor &gt; 80, ângulo de abertura de 280°, vida útil de 15.000 horas, Potência mínima de 3 W, tensão de 100 – 240 V, frequência 60Hz, índice de proteção 20, temperatura de cor quente de 2.700K, </t>
    </r>
    <r>
      <rPr>
        <b/>
        <sz val="11"/>
        <rFont val="Calibri"/>
        <family val="2"/>
        <charset val="1"/>
      </rPr>
      <t>garantia mínima de 12 meses</t>
    </r>
    <r>
      <rPr>
        <sz val="11"/>
        <rFont val="Calibri"/>
        <family val="2"/>
        <charset val="1"/>
      </rPr>
      <t>. Produto de aplicação residencial e comercial, sem emissão de UV e IR, sem dimmer.</t>
    </r>
  </si>
  <si>
    <r>
      <t xml:space="preserve">Lâmpada Tuboled 18W. Comprimento: T8 1200 mm. Fluxo luminoso: mínimo de 1800 lumens. Tensão (V): 100-242 VAC. Cor: Branco neutro. Temperatura de cor: 3300 k =&lt; 5000 k. Base: G13. IRC: 80%. Fator de potência &gt;= 0,92. Vida útil: 25.000 h. </t>
    </r>
    <r>
      <rPr>
        <b/>
        <sz val="11"/>
        <rFont val="Calibri"/>
        <family val="2"/>
        <charset val="1"/>
      </rPr>
      <t>garantia mínima de 12 meses</t>
    </r>
    <r>
      <rPr>
        <sz val="11"/>
        <rFont val="Calibri"/>
        <family val="2"/>
        <charset val="1"/>
      </rPr>
      <t>. Produto deve ser  regulamentado pelo Inmetro e Procel.</t>
    </r>
  </si>
  <si>
    <r>
      <t xml:space="preserve">Lâmpada Tuboled 20W. Bivolt 110 / 220V. Fator de potência igual ou superior à 0,92. temperatura de cor superior a 5000K (aproximar da cor branco frio) Avaliação LM - 80 (vida útil da lâmpada igual ou superior a 20.000 horas ), possuir difusor leitoso para melhor espelhamento do fluxo luminoso e não leds diretamente exposto sobre o bulbo de vidro (difusor). Lâmpada para utilização no soquete G 13, </t>
    </r>
    <r>
      <rPr>
        <b/>
        <sz val="11"/>
        <rFont val="Calibri"/>
        <family val="2"/>
        <charset val="1"/>
      </rPr>
      <t>garantia mínima de 12 meses</t>
    </r>
  </si>
  <si>
    <r>
      <t xml:space="preserve">Lâmpada Tuboled 40W. Bivolt 110 / 220V. Fator de potência igual ou superior à 0,92. temperatura de cor superior a 5000K (aproximar da cor branco frio) Avaliação LM - 80 (vida útil da lâmpada igual ou superior a 20.000 horas ), possuir difusor leitoso para melhor espelhamento do fluxo luminoso e não leds diretamente exposto sobre o bulbo de vidro (difusor). Lâmpada para utilização no soquete G 13, </t>
    </r>
    <r>
      <rPr>
        <b/>
        <sz val="11"/>
        <rFont val="Calibri"/>
        <family val="2"/>
        <charset val="1"/>
      </rPr>
      <t>garantia mínima de 12 meses</t>
    </r>
  </si>
  <si>
    <r>
      <t xml:space="preserve">Lâmpada Tuboled 9W. Bivolt 110 / 220V. Fator de potência igual ou superior à 0,92. temperatura de cor superior a 5000K (aproximar da cor branco frio) Avaliação LM - 80 (vida útil da lâmpada igual ou superior a 20.000 horas ), possuir difusor leitoso para melhor espelhamento do fluxo luminoso e não leds diretamente exposto sobre o bulbo de vidro (difusor). Lâmpada para utilização no soquete G 13, </t>
    </r>
    <r>
      <rPr>
        <b/>
        <sz val="11"/>
        <rFont val="Calibri"/>
        <family val="2"/>
        <charset val="1"/>
      </rPr>
      <t>garantia mínima de 12 meses</t>
    </r>
  </si>
  <si>
    <r>
      <t xml:space="preserve">Lâmpada Tuboled 9W. Comprimento: T8 600 mm. Fluxo luminoso: mínimo de </t>
    </r>
    <r>
      <rPr>
        <b/>
        <sz val="11"/>
        <rFont val="Calibri"/>
        <family val="2"/>
        <charset val="1"/>
      </rPr>
      <t>900 lumens</t>
    </r>
    <r>
      <rPr>
        <sz val="11"/>
        <rFont val="Calibri"/>
        <family val="2"/>
        <charset val="1"/>
      </rPr>
      <t xml:space="preserve">. Tensão (V): 100-242 VAC. Cor: Branco neutro. Temperatura de cor: 3300 k =&lt; 5000 k. Base: G13. IRC: 80%. Fator de potência &gt;= 0,92. Vida útil: 25.000 h. </t>
    </r>
    <r>
      <rPr>
        <b/>
        <sz val="11"/>
        <rFont val="Calibri"/>
        <family val="2"/>
        <charset val="1"/>
      </rPr>
      <t>garantia mínima de 12 meses</t>
    </r>
    <r>
      <rPr>
        <sz val="11"/>
        <rFont val="Calibri"/>
        <family val="2"/>
        <charset val="1"/>
      </rPr>
      <t>. Produto deve ser  regulamentado pelo Inmetro e Procel.</t>
    </r>
  </si>
  <si>
    <r>
      <t xml:space="preserve">Lâmpada tubular T8 em LED, base G13, potência 18W, tensão bivolt, índice de reprodução de cor &gt;80, fluxo luminoso de 1800lm, temperatura de cor: fria de 6400K, frequencia 50/60Hz, material de vidro, embalagem em caixa de papelão, vida útil 25000 horas, </t>
    </r>
    <r>
      <rPr>
        <b/>
        <sz val="11"/>
        <rFont val="Calibri"/>
        <family val="2"/>
        <charset val="1"/>
      </rPr>
      <t>garantia mínima de 12 meses</t>
    </r>
    <r>
      <rPr>
        <sz val="11"/>
        <rFont val="Calibri"/>
        <family val="2"/>
        <charset val="1"/>
      </rPr>
      <t>, dimensões da lâmpada: 1200mm(L)x26mm(D). Produto de aplicação residencial e comercial regulamentado pelo Inmetro e Procel, sem emissão de UV e IR, sem dimmer, sem emissão de UV e IR.</t>
    </r>
  </si>
  <si>
    <r>
      <t xml:space="preserve">Lâmpada tubular T8 em LED, base G13, potência 9W, tensão bivolt, índice de reprodução de cor &gt;80, fluxo luminoso mínimo de </t>
    </r>
    <r>
      <rPr>
        <b/>
        <sz val="11"/>
        <rFont val="Calibri"/>
        <family val="2"/>
        <charset val="1"/>
      </rPr>
      <t>900 lumens</t>
    </r>
    <r>
      <rPr>
        <sz val="11"/>
        <rFont val="Calibri"/>
        <family val="2"/>
        <charset val="1"/>
      </rPr>
      <t xml:space="preserve">, temperatura de cor: fria de 6400K, frequencia 50/60Hz, material de vidro, embalagem em caixa de papelão, vida útil 25000 horas, </t>
    </r>
    <r>
      <rPr>
        <b/>
        <sz val="11"/>
        <rFont val="Calibri"/>
        <family val="2"/>
        <charset val="1"/>
      </rPr>
      <t>garantia mínima de 12 meses</t>
    </r>
    <r>
      <rPr>
        <sz val="11"/>
        <rFont val="Calibri"/>
        <family val="2"/>
        <charset val="1"/>
      </rPr>
      <t>, dimensões da lâmpada: 600mm(L)x26mm(D). Produto de aplicação residencial e comercial regulamentado pelo Inmetro e Procel, sem emissão de UV e IR, sem dimmer, sem emissão de UV e IR.</t>
    </r>
  </si>
  <si>
    <r>
      <t xml:space="preserve">Lampada fluorescente LED 18W BIV 6400k BC vidro 120cm 1710LM A CJR, </t>
    </r>
    <r>
      <rPr>
        <b/>
        <sz val="11"/>
        <rFont val="Calibri"/>
        <family val="2"/>
        <charset val="1"/>
      </rPr>
      <t>garantia mínima de 12 meses</t>
    </r>
  </si>
  <si>
    <r>
      <t xml:space="preserve">Projetor LED (220V ou bivolt) 30W cor entre 5000K e 6500K - 2.700 lumens IP65 - Produzido em alumínio com acabamento fosco e vidro temperado de alta resistencia - Ângulo de Abertura minimo: 100°. Prova d´agua. Vida útil mínima de </t>
    </r>
    <r>
      <rPr>
        <b/>
        <sz val="11"/>
        <rFont val="Calibri"/>
        <family val="2"/>
        <charset val="1"/>
      </rPr>
      <t>25.000 horas</t>
    </r>
  </si>
  <si>
    <r>
      <t xml:space="preserve">Projetor LED (220V ou bivolt) 50W cor entre 5000K e 6500K - 4.500 lumens IP65 - Produzido em alumínio com acabamento fosco e vidro temperado de alta resistencia. - Ângulo de Abertura minimo: 100°. Prova d´agua Vida útil mínima de </t>
    </r>
    <r>
      <rPr>
        <b/>
        <sz val="11"/>
        <rFont val="Calibri"/>
        <family val="2"/>
        <charset val="1"/>
      </rPr>
      <t>25.000 horas</t>
    </r>
  </si>
  <si>
    <r>
      <t xml:space="preserve">Refletor LED (220V ou bivolt) 150W cor entre 5000K e 6500K - mínimo de 12.000 lumens IP65 - Produzido em alumínio com acabamento fosco e vidro temperado de alta resistencia. - Ângulo de Abertura minimo: 100°. Prova d´agua. Vida útil mínima de </t>
    </r>
    <r>
      <rPr>
        <b/>
        <sz val="11"/>
        <rFont val="Calibri"/>
        <family val="2"/>
        <charset val="1"/>
      </rPr>
      <t>25.000 horas</t>
    </r>
  </si>
  <si>
    <r>
      <t xml:space="preserve">Refletor LED (220V ou bivolt) 300W cor entre 5000K e 6500K - mínimo de 28.000 lumens IP65 - Produzido em alumínio com acabamento fosco e vidro temperado de alta resistencia. - Ângulo de Abertura mínimo: 120°. Prova d´agua. Vida útil mínima de </t>
    </r>
    <r>
      <rPr>
        <b/>
        <sz val="11"/>
        <rFont val="Calibri"/>
        <family val="2"/>
        <charset val="1"/>
      </rPr>
      <t>25.000 horas</t>
    </r>
  </si>
  <si>
    <r>
      <t xml:space="preserve">Lâmpada Bulboled 12W mínimo de 1000 lumens, cor de 5000K à 6500K base E 27  Vida útil mínima de </t>
    </r>
    <r>
      <rPr>
        <b/>
        <sz val="11"/>
        <rFont val="Calibri"/>
        <family val="2"/>
        <charset val="1"/>
      </rPr>
      <t>25.000 horas</t>
    </r>
  </si>
  <si>
    <r>
      <t xml:space="preserve">Lampada LED Bulbo 50w E27 Alta Potência Branco Frio Vida útil mínima de </t>
    </r>
    <r>
      <rPr>
        <b/>
        <sz val="11"/>
        <rFont val="Calibri"/>
        <family val="2"/>
        <charset val="1"/>
      </rPr>
      <t>25.000 horas</t>
    </r>
  </si>
  <si>
    <r>
      <t>Mini projetores (spot) em LED para área externa, com material de aluminio, pintura na cor prata ou branca, . Índice de proteção 66.  Potência de 9W . Ângulo de abertura 60°; Fluxo: 700 lumens; Temperatura de cor: 3000K; Alimentação bivolt, vida útil mínima de</t>
    </r>
    <r>
      <rPr>
        <b/>
        <u/>
        <sz val="11"/>
        <rFont val="Calibri"/>
        <family val="2"/>
        <charset val="1"/>
      </rPr>
      <t xml:space="preserve"> 25.000 horas</t>
    </r>
    <r>
      <rPr>
        <sz val="11"/>
        <rFont val="Calibri"/>
        <family val="2"/>
        <charset val="1"/>
      </rPr>
      <t>, garantia de 2 anos. Produto de aplicação residencial e comercial, sem emissão de UV e IR, sem dimmer.</t>
    </r>
  </si>
  <si>
    <r>
      <t xml:space="preserve">Projetor com LED de alta intensidade, para uso externo (portanto deve ser a prova de água), em alumínio, pintura na cor cinza ou branca (não pode ser de cor preta), índice de proteção de 65. Potência do equipamento mínimo de 16 W; Fluxo luminoso de 1600lm; Temperatura de cor: 3000K; alimentação bivolt, vida útil mínima de </t>
    </r>
    <r>
      <rPr>
        <b/>
        <u/>
        <sz val="11"/>
        <rFont val="Calibri"/>
        <family val="2"/>
        <charset val="1"/>
      </rPr>
      <t>25.000 horas</t>
    </r>
    <r>
      <rPr>
        <sz val="11"/>
        <rFont val="Calibri"/>
        <family val="2"/>
        <charset val="1"/>
      </rPr>
      <t>, garantia mínima de 2 anos. Produto de aplicação residencial e comercial, sem emissão de UV e IR, sem dimmer.</t>
    </r>
  </si>
  <si>
    <r>
      <t xml:space="preserve">Projetor de LED, modelo de LED embutido como holofote (projetor), possuindo um fluxo médio entre 11.000 e 17.000 lúmens, curva fotométrica de distribuição adequada (não seja focada em apenas uma área específica), temperatura de cor branco frio (aproximadamente 5700K ou superior), fator de potência superior ou igual a 0.92, vida útil superior a </t>
    </r>
    <r>
      <rPr>
        <b/>
        <u/>
        <sz val="11"/>
        <rFont val="Calibri"/>
        <family val="2"/>
        <charset val="1"/>
      </rPr>
      <t>25.000 horas</t>
    </r>
    <r>
      <rPr>
        <sz val="11"/>
        <rFont val="Calibri"/>
        <family val="2"/>
        <charset val="1"/>
      </rPr>
      <t xml:space="preserve"> (testes L70 ou LM-80), grau de proteção contra partículas sólidas ou/e líquidas, deve possuir reator embutido ou não necessitar do mesmo. A luminária deve ser de 130 watts, no mínimo.</t>
    </r>
  </si>
  <si>
    <t>CEO</t>
  </si>
  <si>
    <r>
      <t xml:space="preserve">Rua Beloni Trombeta Zanin 680E - Bairro Santo Antônio - </t>
    </r>
    <r>
      <rPr>
        <b/>
        <sz val="11"/>
        <color rgb="FFFF0000"/>
        <rFont val="Calibri"/>
        <family val="2"/>
      </rPr>
      <t>Chapecó/SC</t>
    </r>
    <r>
      <rPr>
        <b/>
        <sz val="11"/>
        <color rgb="FF000000"/>
        <rFont val="Calibri"/>
        <family val="2"/>
        <charset val="1"/>
      </rPr>
      <t xml:space="preserve">, CEP: 89.815-630 </t>
    </r>
  </si>
  <si>
    <t>CABO ADAPTADOR CONVERSOR VGA MACHO PARA HDMI FEMEA</t>
  </si>
  <si>
    <t>BATERIA SECA 9 V RECARREGÁVEL</t>
  </si>
  <si>
    <t>00169-4-001</t>
  </si>
  <si>
    <t>Fio de cobre esmaltado AWG 22</t>
  </si>
  <si>
    <t>Fio de cobre esmaltado AWG 23</t>
  </si>
  <si>
    <t>00175-9-044</t>
  </si>
  <si>
    <t>00175-9-046</t>
  </si>
  <si>
    <t>CONECTOR DE BATERIA 9V</t>
  </si>
  <si>
    <t>00245-3-008</t>
  </si>
  <si>
    <t xml:space="preserve">Cabo de cobre flexível PP 1 kV, diâmetro de 4,0 mm², 5 condutores (3 fases+1 neutro(azul)+ 1 terra(verde/verde), PVC a 70°C (750V), encordoamento classe 5, padrão NBR NM 280, NBR NM 247-1 </t>
  </si>
  <si>
    <t>00179-1-325</t>
  </si>
  <si>
    <t xml:space="preserve">Cabo de cobre Flexível 1KV  EPR 90º 2,5 mm² preto </t>
  </si>
  <si>
    <t>00179-1-297</t>
  </si>
  <si>
    <t>Cabo de cobre Flexível 1KV  EPR 90º 2,5 mm² azul</t>
  </si>
  <si>
    <t>00179-1-296</t>
  </si>
  <si>
    <t>Cabo de cobre Flexível 1KV  EPR 90º 2,5 mm² vermelho (retorno)</t>
  </si>
  <si>
    <t>00179-1-294</t>
  </si>
  <si>
    <t>PLUGUE DE ACOPLAMENTO 16A 2P+T, IP-44, COR AZUL, PADRÃO IEC 309-1,2 PARA EQUIPAMENTOS MONOFASICOS 220V</t>
  </si>
  <si>
    <t>00247-0-071</t>
  </si>
  <si>
    <t>TOMADA DE ACOPLAMENTO FEMEA 20A 2P+T, COR CINZA, PADRÃO  NBR-14136, TENSÃO 220V</t>
  </si>
  <si>
    <t>00249-6-092</t>
  </si>
  <si>
    <t xml:space="preserve">PLUGUE DE ACOPLAMENTO MACHO 20A 2P+T, COR CINZA, PADRÃO NBR-14136, TENSÃO 220V  </t>
  </si>
  <si>
    <t>00247-0-045</t>
  </si>
  <si>
    <t>TOMADA DE ACOPLAMENTO MACHO 10A 2P+T, COR CINZA, PADRÃO NBR-14136 TENSÃO 220V</t>
  </si>
  <si>
    <t xml:space="preserve">PLUGUE DE ACOPLAMENTO FEMEA 10A 2P+T, COR CINZA, PADRÃO NBR-14136, TENSÃO 220V.  </t>
  </si>
  <si>
    <t>00247-0-062</t>
  </si>
  <si>
    <t>LUMINÁRIA, DE SOBREPOR, 2X40W, LÂMPADA TUBULAR LED. Luminária de sobrepor 2x40W, em chapa metálica pintada na cor branca com refletor em alumínio alto brilho, com soquetes giratórios embutidos.</t>
  </si>
  <si>
    <t>08435-2-035</t>
  </si>
  <si>
    <t xml:space="preserve">Lâmpada LED Tubular T5 115cm 40W Branca Fria Bivolt Vida Útil Média 25000h </t>
  </si>
  <si>
    <t>DPS Classe II - 40kA 275V Tetrapolar - para proteção de fase e PE/BEP (corrente de impulso 40kA, corrente nominal 20kA (8/20us) corrente de curto-circuito 100ª, nível de proteção 2,5kV, valor mínimo de máxima tensão de operação contínua 275V, tensão fase neutro 275V)</t>
  </si>
  <si>
    <t>Interruptor Diferencial Residual (DR) tetrapolar 100A 30mA. Tensão nominal de operação 220-400VCA. Corrente nonimal de operação 100A. Corrente nominal residual 30mA</t>
  </si>
  <si>
    <t>CANALETA PVC 20X10MM C/ DUPLA FACE - 2 METROS</t>
  </si>
  <si>
    <t>00195-3-062</t>
  </si>
  <si>
    <t xml:space="preserve">Abraçadeira Nylon 4,8 x 300mm, preto </t>
  </si>
  <si>
    <t>Chave de Partida Direta Trifásica com Proteção Contra Falta de Fase. Chaves de partida direta trifásica 5CV _380V com proteção falta de fase. Corrente: 7 a 10 A. Composição: Contator + Relé de Sobrecarga + Relé Eletrônico de Falta de Fase. O sistema deverá possuir: Reset do relé de sobrecarga incorporado no botão desliga. A caixa deverá: ser fabricada em termoplástico; possuir proteção IP 52; possuir várias entradas para prensa cabos, permitindo conexões superiores e inferiores; ter a possibilidade de sinalização com lâmpada (acessório).</t>
  </si>
  <si>
    <t>Chave Nível Bóia Eletromecânica 60 Graus Celsius 127-220 Vca 15a com Cabo 1,5m</t>
  </si>
  <si>
    <t>46-05</t>
  </si>
  <si>
    <t>03386-3-017</t>
  </si>
  <si>
    <t>Barra roscada, material em aço carbono, revestimento galvanizado eletrolítico, diâmetro ¼ “ x 3m</t>
  </si>
  <si>
    <t>51-03</t>
  </si>
  <si>
    <t>00208-9-128</t>
  </si>
  <si>
    <t>Receptáculo (bocal) porcelana base E 27, na cor cinza</t>
  </si>
  <si>
    <t>02478-3-003</t>
  </si>
  <si>
    <t>Lampada bulbo led 20W - 220V - base e E 27 - 6500K - Cor branco frio 6500K</t>
  </si>
  <si>
    <t>00190-2-327</t>
  </si>
  <si>
    <t xml:space="preserve">Lâmpada Tubular LED o ou 9 W. Bivolt 110/220 V; Temperatura de cor de 3000K até 9000K (4000K); Fator de potência &gt; 0,92; Eficiência luminosa &gt; 80 lm/W; IRC &gt; 80; Distorção harmônica total (THD) =&lt; 10% para 127V e (THD) =&lt; 20% para 220; Vida útil seperior a 25.000 horas (L70); Garantia mínima de 03 anos; laudos de ensaios ABNT NBR IECs, LM79, LM80, TM21; Selo Procel </t>
  </si>
  <si>
    <t>Lâmpada Bulbo LED 8 OU 9 W; Bivolt 110/220; Temperatura de cor de 4000K até 6500K; Fator de potência &gt; 0,92; Eficiência luminosa &gt; 80 Im/W; IRC &gt; 80; Distorção harmônica total (THD) = &lt; 10% para 127v; Vida útil superior a 25.000 horas (L70); Garantia mínima de 03 anos; Laudos de ensaios ABNT NBR IECs, LM79, LM80, TM21; Selo Procel</t>
  </si>
  <si>
    <t>CABO ELETRICO ELETRONICO, DE COBRE ELETROLITICO FLEXIVEL, 10MM, VERMELHO, Cabo de cobre eletrolítico flexível seção nominal #10 mm², classe 4 de encordoamento, isolação p/ 750V através de composto termoplástico em PVC anti-chama, tipo BWF-B, na cor VERMELHA, rolo com 100 metros conforme norma NBR-6148 e com selo de conformidade do INMETRO</t>
  </si>
  <si>
    <t>CABO ELETRICO ELETRONICO, DE COBRE ELETROLITICO FLEXIVEL, 10MM, BRANCO., Cabo de cobre eletrolítico flexível seção nominal #10 mm², classe 4 de encordoamento, isolação p/ 750V através de composto termoplástico em PVC anti-chama, tipo BWF-B, na cor BRANCA, rolo com 100 metros conforme norma NBR-6148 e com selo de conformidade do INMETRO</t>
  </si>
  <si>
    <t>CABO ELETRICO ELETRONICO, DE COBRE ELETROLITICO FLEXIVEL, 2.5MM, VERMELHO., Cabo de cobre eletrolítico flexível seção nominal #2,5 mm², classe 4 de encordoamento, isolação p/ 750V através de composto termoplástico em PVC anti-chama, tipo BWF-B, na cor VERMELHA, rolo com 100 metros conforme norma NBR-6148 e com selo de conformidade do INMETRO</t>
  </si>
  <si>
    <t>CABO ELETRICO ELETRONICO, DE COBRE ELETROLITICO FLEXIVEL, 6.0MM, VERMELHO. Cabo de cobre eletrolítico flexível seção nominal #6,0 mm², classe 4 de encordoamento, isolação p/ 750V através de composto termoplástico em PVC anti-chama, tipo BWF-B, na cor VERMELHO, rolo com 100 metros conforme norma NBR-6148 e com selo de conformidade do INMETRO</t>
  </si>
  <si>
    <t>CABO ELETRICO ELETRONICO, FLEXIVEL, 4,00MM, NA COR VERMELHO. ROLO CONTENDO 100M.</t>
  </si>
  <si>
    <t>00179-1-321</t>
  </si>
  <si>
    <t>00179-1-093</t>
  </si>
  <si>
    <t>00179-1-057</t>
  </si>
  <si>
    <t>00179-1-064</t>
  </si>
  <si>
    <t>00173-2-043</t>
  </si>
  <si>
    <t>TRILHO AÇO LISO TS-35X7,5mm, 2m</t>
  </si>
  <si>
    <t>04547-0-001</t>
  </si>
  <si>
    <t>30-45</t>
  </si>
  <si>
    <t>Filtro de linha profissional, 12 tomadas, em régua, chave liga e desliga, luz LED indicando funcionamento, mínimo de 1 metro de cabo, tomada 10A tripolar (2P+T), bivolt</t>
  </si>
  <si>
    <t>09942-2-004</t>
  </si>
  <si>
    <t>30-54</t>
  </si>
  <si>
    <t>Luminária de mesa articulável preta com base e presilha (Garra)</t>
  </si>
  <si>
    <t>Peça</t>
  </si>
  <si>
    <t>08435-2-033</t>
  </si>
  <si>
    <t>Luminária Piso Chão Articulável para leitura altura 1.90, soquete E-27, com base e cúpula, Retrô Vintage cor prata</t>
  </si>
  <si>
    <t>08435-2-036</t>
  </si>
  <si>
    <t>Varal De Luzes Cordão De Iluminação Gambiarra Lâmpada 50m, fio e soquetes preto, soquete E27 a cada 50cm, Cabo Paralelo 2x1,5mm,  Cor: Preto. Voltagem: Bi-volt, Lâmpadas compatíveis: Eletrônica ( Residencial) Bolinha incandescente ou LED. Lâmpadas não inclusas. Capacidade de watts no 220V: 1500w.</t>
  </si>
  <si>
    <t>02628-0 021</t>
  </si>
  <si>
    <t>Varal De Luzes Cordão De Iluminação Gambiarra com Lâmpadas, 60m, fio e soquetes preto, soquete E27, soquetes a cada 50 cm, Cabo Paralelo 2x1,5mm,  Cor: Preto. Voltagem: Bi-volt, Lâmpadas compatíveis: Eletrônica ( Residencial) Bolinha incandescente ou LED.  Capacidade de watts no 220V: 1500w. Inclui 100 Lâmpadas Led mínimo de 1w 220v na cor Branco Quente (menor ou igual 3000K)</t>
  </si>
  <si>
    <t>Luminária pendente, no mínimo 34 cm diâmetro, em alumínio, colorida, na cor: amarela.
Material: 100% Alumínio. Pintura+B14 Eletrostática a Pó. Diâmetro: mínimo de 34cm. Altura: 17cm. Cabo regulável: mínimo de 1m. Canopla do teto: 14cm de Diâmetro. Voltagem: Bivolt 110/220v. Soquete: E-27. Itens Inclusos:- Pendente Retrô.-Canopla de teto com travessa. Soquete com fiação. Parafusos para instalação.Garantia:12 meses contra defeitos de fabricação.</t>
  </si>
  <si>
    <t>08435-2-058</t>
  </si>
  <si>
    <t>Lâmpada Bulboled 9W. Fluxo luminoso: mínimo de 800  lumens, Tensão (V): 100-242 VAC, Cor: Branco Quente, Temperatura de cor: menor ou igual a 3000 k,  Base: E27, IRC: 80%, Fator de potência &gt;= 0,95, Vida útil: 25.000 h, garantia mínima de 12 meses. Produto deve ser  regulamentado pelo Inmetro e Procel.</t>
  </si>
  <si>
    <t>00179-1-342</t>
  </si>
  <si>
    <t>00176-7-031</t>
  </si>
  <si>
    <t>00191-0-012</t>
  </si>
  <si>
    <t>03692-7-001</t>
  </si>
  <si>
    <t>28-06</t>
  </si>
  <si>
    <t>02629-8-072</t>
  </si>
  <si>
    <t>00243-7-068</t>
  </si>
  <si>
    <t>09226-6-005</t>
  </si>
  <si>
    <t>05951-0-101</t>
  </si>
  <si>
    <t>00245-3-108</t>
  </si>
  <si>
    <t>04637-0-010</t>
  </si>
  <si>
    <t>04637-0-011</t>
  </si>
  <si>
    <t>04985-9-019</t>
  </si>
  <si>
    <t>00239-9-009</t>
  </si>
  <si>
    <t>00190-2-113</t>
  </si>
  <si>
    <t>00190-2-133</t>
  </si>
  <si>
    <t>00190-2-392</t>
  </si>
  <si>
    <t>00190-2-418</t>
  </si>
  <si>
    <t>02572-0-006</t>
  </si>
  <si>
    <t>39-06</t>
  </si>
  <si>
    <t>01832-5-014</t>
  </si>
  <si>
    <t>00175-9-048</t>
  </si>
  <si>
    <t>00262-3-005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</si>
</sst>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R$ &quot;* #,##0.00_-;&quot;-R$ &quot;* #,##0.00_-;_-&quot;R$ &quot;* \-??_-;_-@_-"/>
    <numFmt numFmtId="165" formatCode="&quot;R$ &quot;#,##0.00;[Red]&quot;-R$ &quot;#,##0.00"/>
  </numFmts>
  <fonts count="12" x14ac:knownFonts="1">
    <font>
      <sz val="11"/>
      <color rgb="FF000000"/>
      <name val="Calibri"/>
      <family val="2"/>
      <charset val="1"/>
    </font>
    <font>
      <sz val="11"/>
      <name val="Calibri"/>
      <family val="2"/>
      <charset val="1"/>
    </font>
    <font>
      <b/>
      <sz val="11"/>
      <name val="Calibri"/>
      <family val="2"/>
      <charset val="1"/>
    </font>
    <font>
      <sz val="11"/>
      <color rgb="FFFFFFFF"/>
      <name val="Calibri"/>
      <family val="2"/>
      <charset val="1"/>
    </font>
    <font>
      <b/>
      <sz val="11"/>
      <color rgb="FFFF0000"/>
      <name val="Calibri"/>
      <family val="2"/>
      <charset val="1"/>
    </font>
    <font>
      <sz val="11"/>
      <color rgb="FFFF0000"/>
      <name val="Calibri"/>
      <family val="2"/>
      <charset val="1"/>
    </font>
    <font>
      <b/>
      <u/>
      <sz val="11"/>
      <name val="Calibri"/>
      <family val="2"/>
      <charset val="1"/>
    </font>
    <font>
      <b/>
      <sz val="11"/>
      <color rgb="FF000000"/>
      <name val="Calibri"/>
      <family val="2"/>
      <charset val="1"/>
    </font>
    <font>
      <b/>
      <sz val="18"/>
      <color rgb="FF000000"/>
      <name val="Segoe UI"/>
      <family val="2"/>
      <charset val="1"/>
    </font>
    <font>
      <b/>
      <sz val="9"/>
      <color rgb="FF000000"/>
      <name val="Segoe UI"/>
      <charset val="1"/>
    </font>
    <font>
      <sz val="11"/>
      <color rgb="FF000000"/>
      <name val="Calibri"/>
      <family val="2"/>
      <charset val="1"/>
    </font>
    <font>
      <b/>
      <sz val="11"/>
      <color rgb="FFFF0000"/>
      <name val="Calibri"/>
      <family val="2"/>
    </font>
  </fonts>
  <fills count="17">
    <fill>
      <patternFill patternType="none"/>
    </fill>
    <fill>
      <patternFill patternType="gray125"/>
    </fill>
    <fill>
      <patternFill patternType="solid">
        <fgColor rgb="FFFF6600"/>
        <bgColor rgb="FFFF9900"/>
      </patternFill>
    </fill>
    <fill>
      <patternFill patternType="solid">
        <fgColor rgb="FFFFFF00"/>
        <bgColor rgb="FFFFFF00"/>
      </patternFill>
    </fill>
    <fill>
      <patternFill patternType="solid">
        <fgColor rgb="FFFFFFFF"/>
        <bgColor rgb="FFFFFBCC"/>
      </patternFill>
    </fill>
    <fill>
      <patternFill patternType="solid">
        <fgColor rgb="FF808080"/>
        <bgColor rgb="FF969696"/>
      </patternFill>
    </fill>
    <fill>
      <patternFill patternType="solid">
        <fgColor theme="0" tint="-0.249977111117893"/>
        <bgColor rgb="FFFFF2CC"/>
      </patternFill>
    </fill>
    <fill>
      <patternFill patternType="solid">
        <fgColor theme="0" tint="-0.249977111117893"/>
        <bgColor indexed="64"/>
      </patternFill>
    </fill>
    <fill>
      <patternFill patternType="solid">
        <fgColor theme="0" tint="-0.249977111117893"/>
        <bgColor rgb="FFCCCCFF"/>
      </patternFill>
    </fill>
    <fill>
      <patternFill patternType="solid">
        <fgColor theme="0" tint="-0.249977111117893"/>
        <bgColor rgb="FFFFFBCC"/>
      </patternFill>
    </fill>
    <fill>
      <patternFill patternType="solid">
        <fgColor theme="0"/>
        <bgColor rgb="FFFFFBCC"/>
      </patternFill>
    </fill>
    <fill>
      <patternFill patternType="solid">
        <fgColor theme="0"/>
        <bgColor rgb="FFFFF2CC"/>
      </patternFill>
    </fill>
    <fill>
      <patternFill patternType="solid">
        <fgColor theme="0"/>
        <bgColor rgb="FFFFFF00"/>
      </patternFill>
    </fill>
    <fill>
      <patternFill patternType="solid">
        <fgColor theme="0" tint="-0.249977111117893"/>
        <bgColor rgb="FFFFFF00"/>
      </patternFill>
    </fill>
    <fill>
      <patternFill patternType="solid">
        <fgColor theme="0"/>
        <bgColor indexed="64"/>
      </patternFill>
    </fill>
    <fill>
      <patternFill patternType="solid">
        <fgColor theme="0" tint="-0.499984740745262"/>
        <bgColor rgb="FFFFFF00"/>
      </patternFill>
    </fill>
    <fill>
      <patternFill patternType="solid">
        <fgColor theme="0" tint="-0.499984740745262"/>
        <bgColor rgb="FF969696"/>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164" fontId="10" fillId="0" borderId="0" applyBorder="0" applyProtection="0"/>
    <xf numFmtId="0" fontId="3" fillId="2" borderId="0" applyBorder="0" applyProtection="0"/>
  </cellStyleXfs>
  <cellXfs count="157">
    <xf numFmtId="0" fontId="0" fillId="0" borderId="0" xfId="0"/>
    <xf numFmtId="0" fontId="0" fillId="0" borderId="0" xfId="0" applyFont="1" applyAlignment="1">
      <alignment horizontal="center" vertical="center" wrapText="1"/>
    </xf>
    <xf numFmtId="0" fontId="0" fillId="0" borderId="0" xfId="0" applyFont="1" applyAlignment="1">
      <alignment vertical="center" wrapText="1"/>
    </xf>
    <xf numFmtId="49" fontId="0" fillId="0" borderId="0" xfId="0" applyNumberFormat="1" applyFont="1" applyAlignment="1">
      <alignment horizontal="center" vertical="center" wrapText="1"/>
    </xf>
    <xf numFmtId="0" fontId="1" fillId="0" borderId="0" xfId="0" applyFont="1" applyAlignment="1">
      <alignment horizontal="center" vertical="center" wrapText="1"/>
    </xf>
    <xf numFmtId="0" fontId="0" fillId="4" borderId="0" xfId="0" applyFont="1" applyFill="1" applyAlignment="1">
      <alignment vertical="center" wrapText="1"/>
    </xf>
    <xf numFmtId="49" fontId="2" fillId="5" borderId="1" xfId="2" applyNumberFormat="1" applyFont="1" applyFill="1" applyBorder="1" applyAlignment="1" applyProtection="1">
      <alignment horizontal="center" vertical="center" wrapText="1"/>
    </xf>
    <xf numFmtId="0" fontId="2" fillId="5" borderId="1" xfId="2" applyFont="1" applyFill="1" applyBorder="1" applyAlignment="1" applyProtection="1">
      <alignment horizontal="center" vertical="center" textRotation="90" wrapText="1"/>
    </xf>
    <xf numFmtId="0" fontId="2" fillId="5" borderId="1" xfId="2" applyFont="1" applyFill="1" applyBorder="1" applyAlignment="1" applyProtection="1">
      <alignment horizontal="center" vertical="center" textRotation="90" wrapText="1"/>
      <protection locked="0"/>
    </xf>
    <xf numFmtId="164" fontId="2" fillId="5" borderId="1" xfId="2" applyNumberFormat="1" applyFont="1" applyFill="1" applyBorder="1" applyAlignment="1" applyProtection="1">
      <alignment horizontal="center" vertical="center" textRotation="90" wrapText="1"/>
    </xf>
    <xf numFmtId="0" fontId="1" fillId="0" borderId="1" xfId="2" applyFont="1" applyFill="1" applyBorder="1" applyAlignment="1" applyProtection="1">
      <alignment horizontal="justify" vertical="center" wrapText="1"/>
    </xf>
    <xf numFmtId="0" fontId="1" fillId="0" borderId="1" xfId="2" applyFont="1" applyFill="1" applyBorder="1" applyAlignment="1" applyProtection="1">
      <alignment horizontal="center" vertical="center" wrapText="1"/>
    </xf>
    <xf numFmtId="49" fontId="1" fillId="0" borderId="1" xfId="2" applyNumberFormat="1" applyFont="1" applyFill="1" applyBorder="1" applyAlignment="1" applyProtection="1">
      <alignment horizontal="center" vertical="center" wrapText="1"/>
    </xf>
    <xf numFmtId="164" fontId="1" fillId="0" borderId="1" xfId="1" applyFont="1" applyBorder="1" applyAlignment="1" applyProtection="1">
      <alignment horizontal="center" vertical="center" wrapText="1"/>
      <protection locked="0"/>
    </xf>
    <xf numFmtId="0" fontId="2" fillId="0" borderId="1" xfId="0" applyFont="1" applyBorder="1" applyAlignment="1">
      <alignment horizontal="center" vertical="center" wrapText="1"/>
    </xf>
    <xf numFmtId="0" fontId="1" fillId="0" borderId="1" xfId="0" applyFont="1" applyBorder="1" applyAlignment="1">
      <alignment horizontal="justify" vertical="center" wrapText="1"/>
    </xf>
    <xf numFmtId="0" fontId="1" fillId="0" borderId="1" xfId="0" applyFont="1" applyBorder="1" applyAlignment="1">
      <alignment horizontal="center" vertical="center" wrapText="1"/>
    </xf>
    <xf numFmtId="164" fontId="1" fillId="0" borderId="1" xfId="1" applyFont="1" applyBorder="1" applyAlignment="1" applyProtection="1">
      <alignment horizontal="center" vertical="center" wrapText="1"/>
    </xf>
    <xf numFmtId="0" fontId="1" fillId="0" borderId="0" xfId="0" applyFont="1" applyAlignment="1">
      <alignment vertical="center" wrapText="1"/>
    </xf>
    <xf numFmtId="0" fontId="1" fillId="4" borderId="1" xfId="0" applyFont="1" applyFill="1" applyBorder="1" applyAlignment="1">
      <alignment horizontal="justify" vertical="center" wrapText="1"/>
    </xf>
    <xf numFmtId="0" fontId="1" fillId="0" borderId="1" xfId="0" applyFont="1" applyBorder="1" applyAlignment="1">
      <alignment horizontal="center" vertical="center"/>
    </xf>
    <xf numFmtId="49" fontId="1" fillId="0" borderId="1" xfId="0" applyNumberFormat="1" applyFont="1" applyBorder="1" applyAlignment="1">
      <alignment horizontal="center" vertical="center" wrapText="1"/>
    </xf>
    <xf numFmtId="164" fontId="1" fillId="0" borderId="1" xfId="1" applyFont="1" applyBorder="1" applyAlignment="1" applyProtection="1">
      <alignment vertical="center" wrapText="1"/>
    </xf>
    <xf numFmtId="0" fontId="1" fillId="4" borderId="1" xfId="2" applyFont="1" applyFill="1" applyBorder="1" applyAlignment="1" applyProtection="1">
      <alignment horizontal="justify" vertical="center" wrapText="1"/>
    </xf>
    <xf numFmtId="0" fontId="1" fillId="4" borderId="0" xfId="0" applyFont="1" applyFill="1" applyAlignment="1">
      <alignment vertical="center" wrapText="1"/>
    </xf>
    <xf numFmtId="0" fontId="0" fillId="4" borderId="0" xfId="0" applyFont="1" applyFill="1" applyAlignment="1">
      <alignment horizontal="center" vertical="center" wrapText="1"/>
    </xf>
    <xf numFmtId="0" fontId="1" fillId="4" borderId="1" xfId="0" applyFont="1" applyFill="1" applyBorder="1" applyAlignment="1">
      <alignment horizontal="center" vertical="center" wrapText="1"/>
    </xf>
    <xf numFmtId="49" fontId="1" fillId="4" borderId="1" xfId="2" applyNumberFormat="1" applyFont="1" applyFill="1" applyBorder="1" applyAlignment="1" applyProtection="1">
      <alignment horizontal="center" vertical="center" wrapText="1"/>
    </xf>
    <xf numFmtId="4" fontId="1" fillId="4" borderId="1" xfId="2" applyNumberFormat="1" applyFont="1" applyFill="1" applyBorder="1" applyAlignment="1" applyProtection="1">
      <alignment horizontal="center" vertical="center" wrapText="1"/>
    </xf>
    <xf numFmtId="0" fontId="1" fillId="4" borderId="1" xfId="2" applyFont="1" applyFill="1" applyBorder="1" applyAlignment="1" applyProtection="1">
      <alignment horizontal="center" vertical="center" wrapText="1"/>
    </xf>
    <xf numFmtId="164" fontId="1" fillId="4" borderId="1" xfId="1" applyFont="1" applyFill="1" applyBorder="1" applyAlignment="1" applyProtection="1">
      <alignment horizontal="center" vertical="center" wrapText="1"/>
    </xf>
    <xf numFmtId="0" fontId="1" fillId="4" borderId="1" xfId="0" applyFont="1" applyFill="1" applyBorder="1" applyAlignment="1">
      <alignment horizontal="center" vertical="center"/>
    </xf>
    <xf numFmtId="49" fontId="1" fillId="4" borderId="1" xfId="0" applyNumberFormat="1" applyFont="1" applyFill="1" applyBorder="1" applyAlignment="1">
      <alignment horizontal="center" vertical="center" wrapText="1"/>
    </xf>
    <xf numFmtId="164" fontId="0" fillId="4" borderId="0" xfId="0" applyNumberFormat="1" applyFont="1" applyFill="1" applyAlignment="1">
      <alignment vertical="center" wrapText="1"/>
    </xf>
    <xf numFmtId="164" fontId="0" fillId="4" borderId="0" xfId="0" applyNumberFormat="1" applyFont="1" applyFill="1" applyAlignment="1">
      <alignment horizontal="center" vertical="center" wrapText="1"/>
    </xf>
    <xf numFmtId="4" fontId="1" fillId="0" borderId="1" xfId="2" applyNumberFormat="1" applyFont="1" applyFill="1" applyBorder="1" applyAlignment="1" applyProtection="1">
      <alignment horizontal="center" vertical="center" wrapText="1"/>
    </xf>
    <xf numFmtId="165" fontId="1" fillId="4" borderId="1" xfId="1" applyNumberFormat="1" applyFont="1" applyFill="1" applyBorder="1" applyAlignment="1" applyProtection="1">
      <alignment horizontal="center" vertical="center" wrapText="1"/>
    </xf>
    <xf numFmtId="0" fontId="1" fillId="4" borderId="2" xfId="2" applyFont="1" applyFill="1" applyBorder="1" applyAlignment="1" applyProtection="1">
      <alignment horizontal="justify" vertical="center" wrapText="1"/>
    </xf>
    <xf numFmtId="4" fontId="1" fillId="4" borderId="2" xfId="2" applyNumberFormat="1" applyFont="1" applyFill="1" applyBorder="1" applyAlignment="1" applyProtection="1">
      <alignment horizontal="center" vertical="center" wrapText="1"/>
    </xf>
    <xf numFmtId="49" fontId="1" fillId="4" borderId="2" xfId="2" applyNumberFormat="1" applyFont="1" applyFill="1" applyBorder="1" applyAlignment="1" applyProtection="1">
      <alignment horizontal="center" vertical="center" wrapText="1"/>
    </xf>
    <xf numFmtId="164" fontId="1" fillId="4" borderId="2" xfId="1" applyFont="1" applyFill="1" applyBorder="1" applyAlignment="1" applyProtection="1">
      <alignment horizontal="center" vertical="center" wrapText="1"/>
    </xf>
    <xf numFmtId="0" fontId="1" fillId="4" borderId="0" xfId="0" applyFont="1" applyFill="1" applyAlignment="1">
      <alignment horizontal="center" vertical="center" wrapText="1"/>
    </xf>
    <xf numFmtId="0" fontId="7" fillId="4" borderId="0" xfId="0" applyFont="1" applyFill="1" applyBorder="1" applyAlignment="1">
      <alignment horizontal="center" vertical="center" wrapText="1"/>
    </xf>
    <xf numFmtId="0" fontId="0" fillId="4" borderId="0" xfId="0" applyFont="1" applyFill="1" applyBorder="1" applyAlignment="1">
      <alignment wrapText="1"/>
    </xf>
    <xf numFmtId="0" fontId="1" fillId="4" borderId="0" xfId="2" applyFont="1" applyFill="1" applyBorder="1" applyAlignment="1" applyProtection="1">
      <alignment horizontal="center" vertical="center" wrapText="1"/>
    </xf>
    <xf numFmtId="49" fontId="0" fillId="4" borderId="0" xfId="0" applyNumberFormat="1" applyFont="1" applyFill="1" applyBorder="1" applyAlignment="1">
      <alignment horizontal="center" vertical="center" wrapText="1"/>
    </xf>
    <xf numFmtId="0" fontId="0" fillId="4" borderId="0" xfId="0" applyFont="1" applyFill="1" applyBorder="1" applyAlignment="1">
      <alignment horizontal="center" vertical="center" wrapText="1"/>
    </xf>
    <xf numFmtId="164" fontId="1" fillId="4" borderId="0" xfId="1" applyFont="1" applyFill="1" applyBorder="1" applyAlignment="1" applyProtection="1">
      <alignment horizontal="center" vertical="center" wrapText="1"/>
    </xf>
    <xf numFmtId="164" fontId="0" fillId="4" borderId="0" xfId="1" applyFont="1" applyFill="1" applyBorder="1" applyAlignment="1" applyProtection="1">
      <alignment horizontal="center" vertical="center" wrapText="1"/>
    </xf>
    <xf numFmtId="164" fontId="2" fillId="4" borderId="0" xfId="1" applyFont="1" applyFill="1" applyBorder="1" applyAlignment="1" applyProtection="1">
      <alignment horizontal="center" vertical="center" wrapText="1"/>
    </xf>
    <xf numFmtId="164" fontId="7" fillId="4" borderId="0" xfId="1" applyFont="1" applyFill="1" applyBorder="1" applyAlignment="1" applyProtection="1">
      <alignment horizontal="center" vertical="center" wrapText="1"/>
    </xf>
    <xf numFmtId="0" fontId="7" fillId="3" borderId="1" xfId="0" applyFont="1" applyFill="1" applyBorder="1" applyAlignment="1">
      <alignment horizontal="center" vertical="center" wrapText="1"/>
    </xf>
    <xf numFmtId="164" fontId="7" fillId="3" borderId="1"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1" fillId="6" borderId="1" xfId="2" applyFont="1" applyFill="1" applyBorder="1" applyAlignment="1" applyProtection="1">
      <alignment horizontal="justify" vertical="center" wrapText="1"/>
    </xf>
    <xf numFmtId="0" fontId="1" fillId="6" borderId="1" xfId="0" applyFont="1" applyFill="1" applyBorder="1" applyAlignment="1">
      <alignment horizontal="justify" vertical="center" wrapText="1"/>
    </xf>
    <xf numFmtId="164" fontId="1" fillId="6" borderId="1" xfId="1" applyFont="1" applyFill="1" applyBorder="1" applyAlignment="1" applyProtection="1">
      <alignment horizontal="center" vertical="center" wrapText="1"/>
    </xf>
    <xf numFmtId="164" fontId="1" fillId="7" borderId="1" xfId="1" applyFont="1" applyFill="1" applyBorder="1" applyAlignment="1" applyProtection="1">
      <alignment horizontal="center" vertical="center" wrapText="1"/>
      <protection locked="0"/>
    </xf>
    <xf numFmtId="0" fontId="5" fillId="4" borderId="0" xfId="0" applyFont="1" applyFill="1" applyAlignment="1">
      <alignment vertical="center" wrapText="1"/>
    </xf>
    <xf numFmtId="0" fontId="1" fillId="8" borderId="1" xfId="2" applyFont="1" applyFill="1" applyBorder="1" applyAlignment="1" applyProtection="1">
      <alignment horizontal="center" vertical="center" wrapText="1"/>
    </xf>
    <xf numFmtId="49" fontId="1" fillId="8" borderId="1" xfId="2" applyNumberFormat="1" applyFont="1" applyFill="1" applyBorder="1" applyAlignment="1" applyProtection="1">
      <alignment horizontal="center" vertical="center" wrapText="1"/>
    </xf>
    <xf numFmtId="164" fontId="1" fillId="8" borderId="1" xfId="1" applyFont="1" applyFill="1" applyBorder="1" applyAlignment="1" applyProtection="1">
      <alignment horizontal="center" vertical="center" wrapText="1"/>
    </xf>
    <xf numFmtId="0" fontId="1" fillId="8" borderId="1" xfId="0" applyFont="1" applyFill="1" applyBorder="1" applyAlignment="1">
      <alignment horizontal="justify" vertical="center" wrapText="1"/>
    </xf>
    <xf numFmtId="164" fontId="1" fillId="6" borderId="1" xfId="1" applyFont="1" applyFill="1" applyBorder="1" applyAlignment="1" applyProtection="1">
      <alignment vertical="center" wrapText="1"/>
    </xf>
    <xf numFmtId="164" fontId="1" fillId="9" borderId="1" xfId="1" applyFont="1" applyFill="1" applyBorder="1" applyAlignment="1" applyProtection="1">
      <alignment horizontal="center" vertical="center" wrapText="1"/>
    </xf>
    <xf numFmtId="0" fontId="1" fillId="9" borderId="1" xfId="0" applyFont="1" applyFill="1" applyBorder="1" applyAlignment="1">
      <alignment horizontal="justify" vertical="center" wrapText="1"/>
    </xf>
    <xf numFmtId="0" fontId="1" fillId="9" borderId="1" xfId="2" applyFont="1" applyFill="1" applyBorder="1" applyAlignment="1" applyProtection="1">
      <alignment horizontal="justify" vertical="center" wrapText="1"/>
    </xf>
    <xf numFmtId="0" fontId="5" fillId="4" borderId="0" xfId="0" applyFont="1" applyFill="1" applyAlignment="1">
      <alignment horizontal="center" vertical="center" wrapText="1"/>
    </xf>
    <xf numFmtId="164" fontId="1" fillId="10" borderId="1" xfId="1" applyFont="1" applyFill="1" applyBorder="1" applyAlignment="1" applyProtection="1">
      <alignment horizontal="center" vertical="center" wrapText="1"/>
    </xf>
    <xf numFmtId="0" fontId="1" fillId="10" borderId="1" xfId="0" applyFont="1" applyFill="1" applyBorder="1" applyAlignment="1">
      <alignment horizontal="justify" vertical="center" wrapText="1"/>
    </xf>
    <xf numFmtId="164" fontId="1" fillId="11" borderId="1" xfId="1" applyFont="1" applyFill="1" applyBorder="1" applyAlignment="1" applyProtection="1">
      <alignment horizontal="center" vertical="center" wrapText="1"/>
    </xf>
    <xf numFmtId="0" fontId="1" fillId="11" borderId="1" xfId="0" applyFont="1" applyFill="1" applyBorder="1" applyAlignment="1">
      <alignment horizontal="justify" vertical="center" wrapText="1"/>
    </xf>
    <xf numFmtId="0" fontId="2" fillId="5" borderId="1" xfId="2" applyFont="1" applyFill="1" applyBorder="1" applyAlignment="1" applyProtection="1">
      <alignment horizontal="center" vertical="center" wrapText="1"/>
    </xf>
    <xf numFmtId="0" fontId="2" fillId="0" borderId="1" xfId="2" applyFont="1" applyFill="1" applyBorder="1" applyAlignment="1" applyProtection="1">
      <alignment horizontal="center" vertical="center" wrapText="1"/>
    </xf>
    <xf numFmtId="164" fontId="2" fillId="0" borderId="1" xfId="1" applyFont="1" applyBorder="1" applyAlignment="1" applyProtection="1">
      <alignment horizontal="center" vertical="center" wrapText="1"/>
    </xf>
    <xf numFmtId="165" fontId="1" fillId="8" borderId="1" xfId="1" applyNumberFormat="1" applyFont="1" applyFill="1" applyBorder="1" applyAlignment="1" applyProtection="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164" fontId="0" fillId="12" borderId="0" xfId="1" applyFont="1" applyFill="1" applyBorder="1" applyAlignment="1" applyProtection="1">
      <alignment horizontal="center" vertical="center" wrapText="1"/>
    </xf>
    <xf numFmtId="0" fontId="0" fillId="12" borderId="0" xfId="0" applyFont="1" applyFill="1" applyAlignment="1">
      <alignment horizontal="center" vertical="center" wrapText="1"/>
    </xf>
    <xf numFmtId="0" fontId="2" fillId="7" borderId="1" xfId="2" applyFont="1" applyFill="1" applyBorder="1" applyAlignment="1" applyProtection="1">
      <alignment horizontal="center" vertical="center" wrapText="1"/>
    </xf>
    <xf numFmtId="0" fontId="1" fillId="8" borderId="1" xfId="0" applyFont="1" applyFill="1" applyBorder="1" applyAlignment="1">
      <alignment horizontal="center" vertical="center" wrapText="1"/>
    </xf>
    <xf numFmtId="49" fontId="1" fillId="8" borderId="1" xfId="0" applyNumberFormat="1" applyFont="1" applyFill="1" applyBorder="1" applyAlignment="1">
      <alignment horizontal="center" vertical="center" wrapText="1"/>
    </xf>
    <xf numFmtId="164" fontId="1" fillId="8" borderId="1" xfId="1" applyFont="1" applyFill="1" applyBorder="1" applyAlignment="1" applyProtection="1">
      <alignment horizontal="center" vertical="center" wrapText="1"/>
      <protection locked="0"/>
    </xf>
    <xf numFmtId="164" fontId="2" fillId="8" borderId="1" xfId="1" applyFont="1" applyFill="1" applyBorder="1" applyAlignment="1" applyProtection="1">
      <alignment vertical="center" wrapText="1"/>
    </xf>
    <xf numFmtId="0" fontId="2" fillId="7" borderId="1" xfId="0" applyFont="1" applyFill="1" applyBorder="1" applyAlignment="1">
      <alignment horizontal="center" vertical="center" wrapText="1"/>
    </xf>
    <xf numFmtId="0" fontId="1" fillId="8" borderId="1" xfId="2" applyFont="1" applyFill="1" applyBorder="1" applyAlignment="1" applyProtection="1">
      <alignment horizontal="justify" vertical="center" wrapText="1"/>
    </xf>
    <xf numFmtId="0" fontId="1" fillId="8" borderId="1" xfId="0" applyFont="1" applyFill="1" applyBorder="1" applyAlignment="1">
      <alignment horizontal="center" vertical="center"/>
    </xf>
    <xf numFmtId="164" fontId="1" fillId="8" borderId="1" xfId="1" applyFont="1" applyFill="1" applyBorder="1" applyAlignment="1" applyProtection="1">
      <alignment vertical="center" wrapText="1"/>
    </xf>
    <xf numFmtId="165" fontId="1" fillId="8" borderId="1" xfId="1" applyNumberFormat="1" applyFont="1" applyFill="1" applyBorder="1" applyAlignment="1" applyProtection="1">
      <alignment horizontal="center" vertical="center" wrapText="1"/>
      <protection locked="0"/>
    </xf>
    <xf numFmtId="4" fontId="1" fillId="8" borderId="1" xfId="2" applyNumberFormat="1" applyFont="1" applyFill="1" applyBorder="1" applyAlignment="1" applyProtection="1">
      <alignment horizontal="center" vertical="center" wrapText="1"/>
    </xf>
    <xf numFmtId="164" fontId="1" fillId="12" borderId="1" xfId="1" applyFont="1" applyFill="1" applyBorder="1" applyAlignment="1" applyProtection="1">
      <alignment horizontal="center" vertical="center" wrapText="1"/>
      <protection locked="0"/>
    </xf>
    <xf numFmtId="164" fontId="1" fillId="12" borderId="1" xfId="1" applyFont="1" applyFill="1" applyBorder="1" applyAlignment="1" applyProtection="1">
      <alignment horizontal="center" vertical="center" wrapText="1"/>
    </xf>
    <xf numFmtId="164" fontId="1" fillId="12" borderId="1" xfId="1" applyFont="1" applyFill="1" applyBorder="1" applyAlignment="1" applyProtection="1">
      <alignment vertical="center" wrapText="1"/>
    </xf>
    <xf numFmtId="164" fontId="1" fillId="13" borderId="1" xfId="1" applyFont="1" applyFill="1" applyBorder="1" applyAlignment="1" applyProtection="1">
      <alignment vertical="center" wrapText="1"/>
    </xf>
    <xf numFmtId="164" fontId="1" fillId="13" borderId="1" xfId="1" applyFont="1" applyFill="1" applyBorder="1" applyAlignment="1" applyProtection="1">
      <alignment horizontal="center" vertical="center" wrapText="1"/>
      <protection locked="0"/>
    </xf>
    <xf numFmtId="164" fontId="1" fillId="13" borderId="1" xfId="1" applyFont="1" applyFill="1" applyBorder="1" applyAlignment="1" applyProtection="1">
      <alignment horizontal="center" vertical="center" wrapText="1"/>
    </xf>
    <xf numFmtId="164" fontId="1" fillId="12" borderId="2" xfId="1" applyFont="1" applyFill="1" applyBorder="1" applyAlignment="1" applyProtection="1">
      <alignment horizontal="center" vertical="center" wrapText="1"/>
    </xf>
    <xf numFmtId="0" fontId="1" fillId="8" borderId="1" xfId="0" applyFont="1" applyFill="1" applyBorder="1" applyAlignment="1">
      <alignment horizontal="justify" vertical="center"/>
    </xf>
    <xf numFmtId="0" fontId="1" fillId="10" borderId="1" xfId="0" applyFont="1" applyFill="1" applyBorder="1" applyAlignment="1">
      <alignment horizontal="center" vertical="center" wrapText="1"/>
    </xf>
    <xf numFmtId="49" fontId="1" fillId="10" borderId="1" xfId="0" applyNumberFormat="1" applyFont="1" applyFill="1" applyBorder="1" applyAlignment="1">
      <alignment horizontal="center" vertical="center" wrapText="1"/>
    </xf>
    <xf numFmtId="0" fontId="1" fillId="10" borderId="1" xfId="2" applyFont="1" applyFill="1" applyBorder="1" applyAlignment="1" applyProtection="1">
      <alignment horizontal="center" vertical="center" wrapText="1"/>
    </xf>
    <xf numFmtId="164" fontId="1" fillId="14" borderId="1" xfId="1" applyFont="1" applyFill="1" applyBorder="1" applyAlignment="1" applyProtection="1">
      <alignment horizontal="center" vertical="center" wrapText="1"/>
    </xf>
    <xf numFmtId="0" fontId="0" fillId="10" borderId="0" xfId="0" applyFont="1" applyFill="1" applyAlignment="1">
      <alignment horizontal="center" vertical="center" wrapText="1"/>
    </xf>
    <xf numFmtId="0" fontId="1" fillId="14" borderId="1" xfId="0" applyFont="1" applyFill="1" applyBorder="1" applyAlignment="1">
      <alignment horizontal="justify" vertical="center" wrapText="1"/>
    </xf>
    <xf numFmtId="0" fontId="1" fillId="14" borderId="1" xfId="0" applyFont="1" applyFill="1" applyBorder="1" applyAlignment="1">
      <alignment horizontal="center" vertical="center"/>
    </xf>
    <xf numFmtId="49" fontId="1" fillId="14" borderId="1" xfId="2" applyNumberFormat="1" applyFont="1" applyFill="1" applyBorder="1" applyAlignment="1" applyProtection="1">
      <alignment horizontal="center" vertical="center" wrapText="1"/>
    </xf>
    <xf numFmtId="0" fontId="1" fillId="14" borderId="1" xfId="0" applyFont="1" applyFill="1" applyBorder="1" applyAlignment="1">
      <alignment horizontal="center" vertical="center" wrapText="1"/>
    </xf>
    <xf numFmtId="0" fontId="1" fillId="14" borderId="1" xfId="2" applyFont="1" applyFill="1" applyBorder="1" applyAlignment="1" applyProtection="1">
      <alignment horizontal="center" vertical="center" wrapText="1"/>
    </xf>
    <xf numFmtId="0" fontId="0" fillId="14" borderId="0" xfId="0" applyFont="1" applyFill="1" applyAlignment="1">
      <alignment horizontal="center" vertical="center" wrapText="1"/>
    </xf>
    <xf numFmtId="49" fontId="1" fillId="14" borderId="1" xfId="0" applyNumberFormat="1" applyFont="1" applyFill="1" applyBorder="1" applyAlignment="1">
      <alignment horizontal="center" vertical="center" wrapText="1"/>
    </xf>
    <xf numFmtId="0" fontId="2" fillId="15" borderId="1" xfId="2" applyFont="1" applyFill="1" applyBorder="1" applyAlignment="1" applyProtection="1">
      <alignment horizontal="center" vertical="center" textRotation="90" wrapText="1"/>
      <protection locked="0"/>
    </xf>
    <xf numFmtId="1" fontId="1" fillId="0" borderId="1" xfId="2" applyNumberFormat="1" applyFont="1" applyFill="1" applyBorder="1" applyAlignment="1" applyProtection="1">
      <alignment horizontal="center" vertical="center" wrapText="1"/>
    </xf>
    <xf numFmtId="1" fontId="1" fillId="0" borderId="1" xfId="0" applyNumberFormat="1" applyFont="1" applyBorder="1" applyAlignment="1">
      <alignment horizontal="center" vertical="center" wrapText="1"/>
    </xf>
    <xf numFmtId="1" fontId="1" fillId="8" borderId="1" xfId="0" applyNumberFormat="1" applyFont="1" applyFill="1" applyBorder="1" applyAlignment="1">
      <alignment horizontal="center" vertical="center" wrapText="1"/>
    </xf>
    <xf numFmtId="1" fontId="1" fillId="8" borderId="1" xfId="2" applyNumberFormat="1" applyFont="1" applyFill="1" applyBorder="1" applyAlignment="1" applyProtection="1">
      <alignment horizontal="center" vertical="center" wrapText="1"/>
    </xf>
    <xf numFmtId="1" fontId="1" fillId="4" borderId="1" xfId="2" applyNumberFormat="1" applyFont="1" applyFill="1" applyBorder="1" applyAlignment="1" applyProtection="1">
      <alignment horizontal="center" vertical="center" wrapText="1"/>
    </xf>
    <xf numFmtId="1" fontId="1" fillId="4" borderId="1" xfId="0" applyNumberFormat="1" applyFont="1" applyFill="1" applyBorder="1" applyAlignment="1">
      <alignment horizontal="center" vertical="center" wrapText="1"/>
    </xf>
    <xf numFmtId="1" fontId="1" fillId="10" borderId="1" xfId="2" applyNumberFormat="1" applyFont="1" applyFill="1" applyBorder="1" applyAlignment="1" applyProtection="1">
      <alignment horizontal="center" vertical="center" wrapText="1"/>
    </xf>
    <xf numFmtId="1" fontId="1" fillId="14" borderId="1" xfId="2" applyNumberFormat="1" applyFont="1" applyFill="1" applyBorder="1" applyAlignment="1" applyProtection="1">
      <alignment horizontal="center" vertical="center" wrapText="1"/>
    </xf>
    <xf numFmtId="1" fontId="1" fillId="4" borderId="2" xfId="2" applyNumberFormat="1" applyFont="1" applyFill="1" applyBorder="1" applyAlignment="1" applyProtection="1">
      <alignment horizontal="center" vertical="center" wrapText="1"/>
    </xf>
    <xf numFmtId="3" fontId="1" fillId="4" borderId="1" xfId="2" applyNumberFormat="1" applyFont="1" applyFill="1" applyBorder="1" applyAlignment="1" applyProtection="1">
      <alignment horizontal="center" vertical="center" wrapText="1"/>
    </xf>
    <xf numFmtId="3" fontId="1" fillId="4" borderId="2" xfId="2" applyNumberFormat="1" applyFont="1" applyFill="1" applyBorder="1" applyAlignment="1" applyProtection="1">
      <alignment horizontal="center" vertical="center" wrapText="1"/>
    </xf>
    <xf numFmtId="0" fontId="4" fillId="16" borderId="1" xfId="2" applyFont="1" applyFill="1" applyBorder="1" applyAlignment="1" applyProtection="1">
      <alignment horizontal="center" vertical="center" textRotation="90" wrapText="1"/>
    </xf>
    <xf numFmtId="1" fontId="11" fillId="0" borderId="1" xfId="2" applyNumberFormat="1" applyFont="1" applyFill="1" applyBorder="1" applyAlignment="1" applyProtection="1">
      <alignment horizontal="center" vertical="center" wrapText="1"/>
    </xf>
    <xf numFmtId="1" fontId="11" fillId="7" borderId="1" xfId="2" applyNumberFormat="1" applyFont="1" applyFill="1" applyBorder="1" applyAlignment="1" applyProtection="1">
      <alignment horizontal="center" vertical="center" wrapText="1"/>
    </xf>
    <xf numFmtId="164" fontId="2" fillId="7" borderId="1" xfId="1" applyFont="1" applyFill="1" applyBorder="1" applyAlignment="1" applyProtection="1">
      <alignment horizontal="center" vertical="center" wrapText="1"/>
    </xf>
    <xf numFmtId="0" fontId="1" fillId="4" borderId="1" xfId="2" applyFont="1" applyFill="1" applyBorder="1" applyAlignment="1" applyProtection="1">
      <alignment horizontal="justify" vertical="justify" wrapText="1"/>
    </xf>
    <xf numFmtId="0" fontId="2" fillId="0" borderId="1" xfId="2" applyFont="1" applyFill="1" applyBorder="1" applyAlignment="1" applyProtection="1">
      <alignment horizontal="center" vertical="center" wrapText="1"/>
    </xf>
    <xf numFmtId="0" fontId="2" fillId="16" borderId="1" xfId="2" applyFont="1" applyFill="1" applyBorder="1" applyAlignment="1" applyProtection="1">
      <alignment horizontal="center" vertical="center" textRotation="90" wrapText="1"/>
    </xf>
    <xf numFmtId="0" fontId="0" fillId="0" borderId="1" xfId="0" applyBorder="1" applyAlignment="1">
      <alignment horizontal="center" vertical="center" wrapText="1"/>
    </xf>
    <xf numFmtId="164" fontId="2" fillId="0" borderId="1" xfId="1" applyFont="1" applyBorder="1" applyAlignment="1" applyProtection="1">
      <alignment horizontal="center" vertical="center" wrapText="1"/>
    </xf>
    <xf numFmtId="1" fontId="1" fillId="10" borderId="1" xfId="0" applyNumberFormat="1" applyFont="1" applyFill="1" applyBorder="1" applyAlignment="1">
      <alignment horizontal="center" vertical="center" wrapText="1"/>
    </xf>
    <xf numFmtId="0" fontId="0" fillId="10" borderId="0" xfId="0" applyFont="1" applyFill="1" applyAlignment="1">
      <alignment vertical="center" wrapText="1"/>
    </xf>
    <xf numFmtId="0" fontId="0" fillId="7" borderId="1" xfId="0" applyFill="1" applyBorder="1" applyAlignment="1">
      <alignment horizontal="center" vertical="center" wrapText="1"/>
    </xf>
    <xf numFmtId="0" fontId="2" fillId="8" borderId="1" xfId="2" applyFont="1" applyFill="1" applyBorder="1" applyAlignment="1" applyProtection="1">
      <alignment horizontal="center" vertical="center" wrapText="1"/>
    </xf>
    <xf numFmtId="0" fontId="2" fillId="14" borderId="1" xfId="2" applyFont="1" applyFill="1" applyBorder="1" applyAlignment="1" applyProtection="1">
      <alignment horizontal="center" vertical="center" wrapText="1"/>
    </xf>
    <xf numFmtId="164" fontId="2" fillId="14" borderId="1" xfId="1" applyFont="1" applyFill="1" applyBorder="1" applyAlignment="1" applyProtection="1">
      <alignment horizontal="center" vertical="center" wrapText="1"/>
    </xf>
    <xf numFmtId="0" fontId="2" fillId="14" borderId="1" xfId="0" applyFont="1" applyFill="1" applyBorder="1" applyAlignment="1">
      <alignment horizontal="center" vertical="center" wrapText="1"/>
    </xf>
    <xf numFmtId="49" fontId="1" fillId="10" borderId="1" xfId="2" applyNumberFormat="1" applyFont="1" applyFill="1" applyBorder="1" applyAlignment="1" applyProtection="1">
      <alignment horizontal="center" vertical="center" wrapText="1"/>
    </xf>
    <xf numFmtId="164" fontId="1" fillId="14" borderId="1" xfId="1" applyFont="1" applyFill="1" applyBorder="1" applyProtection="1"/>
    <xf numFmtId="0" fontId="1" fillId="10" borderId="1" xfId="0" applyFont="1" applyFill="1" applyBorder="1" applyAlignment="1">
      <alignment horizontal="center" vertical="center"/>
    </xf>
    <xf numFmtId="0" fontId="1" fillId="10" borderId="1" xfId="2" applyFont="1" applyFill="1" applyBorder="1" applyAlignment="1" applyProtection="1">
      <alignment horizontal="justify"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2" fillId="4" borderId="1" xfId="2" applyFont="1" applyFill="1" applyBorder="1" applyAlignment="1" applyProtection="1">
      <alignment horizontal="center" vertical="center" wrapText="1"/>
    </xf>
    <xf numFmtId="164" fontId="2" fillId="4" borderId="1" xfId="1" applyFont="1" applyFill="1" applyBorder="1" applyAlignment="1" applyProtection="1">
      <alignment horizontal="center" vertical="center" wrapText="1"/>
    </xf>
    <xf numFmtId="0" fontId="7" fillId="3" borderId="1" xfId="0" applyFont="1" applyFill="1" applyBorder="1" applyAlignment="1">
      <alignment horizontal="center" vertical="center"/>
    </xf>
    <xf numFmtId="0" fontId="2" fillId="4" borderId="2" xfId="2" applyFont="1" applyFill="1" applyBorder="1" applyAlignment="1" applyProtection="1">
      <alignment horizontal="center" vertical="center" wrapText="1"/>
    </xf>
    <xf numFmtId="164" fontId="2" fillId="4" borderId="2" xfId="1" applyFont="1" applyFill="1" applyBorder="1" applyAlignment="1" applyProtection="1">
      <alignment horizontal="center" vertical="center" wrapText="1"/>
    </xf>
    <xf numFmtId="0" fontId="2" fillId="8" borderId="1" xfId="2" applyFont="1" applyFill="1" applyBorder="1" applyAlignment="1" applyProtection="1">
      <alignment horizontal="center" vertical="center" wrapText="1"/>
    </xf>
    <xf numFmtId="164" fontId="2" fillId="8" borderId="1" xfId="1" applyFont="1" applyFill="1" applyBorder="1" applyAlignment="1" applyProtection="1">
      <alignment horizontal="center" vertical="center" wrapText="1"/>
    </xf>
    <xf numFmtId="0" fontId="2" fillId="10" borderId="1" xfId="2" applyFont="1" applyFill="1" applyBorder="1" applyAlignment="1" applyProtection="1">
      <alignment horizontal="center" vertical="center" wrapText="1"/>
    </xf>
    <xf numFmtId="164" fontId="2" fillId="10" borderId="1" xfId="1" applyFont="1" applyFill="1" applyBorder="1" applyAlignment="1" applyProtection="1">
      <alignment horizontal="center" vertical="center" wrapText="1"/>
    </xf>
    <xf numFmtId="0" fontId="2" fillId="5" borderId="1" xfId="2" applyFont="1" applyFill="1" applyBorder="1" applyAlignment="1" applyProtection="1">
      <alignment horizontal="center" vertical="center" wrapText="1"/>
    </xf>
    <xf numFmtId="0" fontId="2" fillId="0" borderId="1" xfId="2" applyFont="1" applyFill="1" applyBorder="1" applyAlignment="1" applyProtection="1">
      <alignment horizontal="center" vertical="center" wrapText="1"/>
    </xf>
    <xf numFmtId="164" fontId="2" fillId="0" borderId="1" xfId="1" applyFont="1" applyBorder="1" applyAlignment="1" applyProtection="1">
      <alignment horizontal="center" vertical="center" wrapText="1"/>
    </xf>
  </cellXfs>
  <cellStyles count="3">
    <cellStyle name="Moeda" xfId="1" builtinId="4"/>
    <cellStyle name="Normal" xfId="0" builtinId="0"/>
    <cellStyle name="Texto Explicativo" xfId="2"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B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2CC"/>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532080</xdr:colOff>
      <xdr:row>19</xdr:row>
      <xdr:rowOff>123690</xdr:rowOff>
    </xdr:to>
    <xdr:sp macro="" textlink="">
      <xdr:nvSpPr>
        <xdr:cNvPr id="2" name="CustomShape 1" hidden="1">
          <a:extLst>
            <a:ext uri="{FF2B5EF4-FFF2-40B4-BE49-F238E27FC236}">
              <a16:creationId xmlns:a16="http://schemas.microsoft.com/office/drawing/2014/main" id="{00000000-0008-0000-0000-000002000000}"/>
            </a:ext>
          </a:extLst>
        </xdr:cNvPr>
        <xdr:cNvSpPr/>
      </xdr:nvSpPr>
      <xdr:spPr>
        <a:xfrm>
          <a:off x="0" y="0"/>
          <a:ext cx="1004544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532080</xdr:colOff>
      <xdr:row>19</xdr:row>
      <xdr:rowOff>123690</xdr:rowOff>
    </xdr:to>
    <xdr:sp macro="" textlink="">
      <xdr:nvSpPr>
        <xdr:cNvPr id="3" name="CustomShape 1" hidden="1">
          <a:extLst>
            <a:ext uri="{FF2B5EF4-FFF2-40B4-BE49-F238E27FC236}">
              <a16:creationId xmlns:a16="http://schemas.microsoft.com/office/drawing/2014/main" id="{00000000-0008-0000-0000-000003000000}"/>
            </a:ext>
          </a:extLst>
        </xdr:cNvPr>
        <xdr:cNvSpPr/>
      </xdr:nvSpPr>
      <xdr:spPr>
        <a:xfrm>
          <a:off x="0" y="0"/>
          <a:ext cx="1004544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532080</xdr:colOff>
      <xdr:row>19</xdr:row>
      <xdr:rowOff>123690</xdr:rowOff>
    </xdr:to>
    <xdr:sp macro="" textlink="">
      <xdr:nvSpPr>
        <xdr:cNvPr id="4" name="CustomShape 1" hidden="1">
          <a:extLst>
            <a:ext uri="{FF2B5EF4-FFF2-40B4-BE49-F238E27FC236}">
              <a16:creationId xmlns:a16="http://schemas.microsoft.com/office/drawing/2014/main" id="{00000000-0008-0000-0000-000004000000}"/>
            </a:ext>
          </a:extLst>
        </xdr:cNvPr>
        <xdr:cNvSpPr/>
      </xdr:nvSpPr>
      <xdr:spPr>
        <a:xfrm>
          <a:off x="0" y="0"/>
          <a:ext cx="1004544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532440</xdr:colOff>
      <xdr:row>19</xdr:row>
      <xdr:rowOff>123690</xdr:rowOff>
    </xdr:to>
    <xdr:sp macro="" textlink="">
      <xdr:nvSpPr>
        <xdr:cNvPr id="5" name="CustomShape 1" hidden="1">
          <a:extLst>
            <a:ext uri="{FF2B5EF4-FFF2-40B4-BE49-F238E27FC236}">
              <a16:creationId xmlns:a16="http://schemas.microsoft.com/office/drawing/2014/main" id="{00000000-0008-0000-0000-000005000000}"/>
            </a:ext>
          </a:extLst>
        </xdr:cNvPr>
        <xdr:cNvSpPr/>
      </xdr:nvSpPr>
      <xdr:spPr>
        <a:xfrm>
          <a:off x="0" y="0"/>
          <a:ext cx="1004580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532440</xdr:colOff>
      <xdr:row>19</xdr:row>
      <xdr:rowOff>123690</xdr:rowOff>
    </xdr:to>
    <xdr:sp macro="" textlink="">
      <xdr:nvSpPr>
        <xdr:cNvPr id="6" name="CustomShape 1" hidden="1">
          <a:extLst>
            <a:ext uri="{FF2B5EF4-FFF2-40B4-BE49-F238E27FC236}">
              <a16:creationId xmlns:a16="http://schemas.microsoft.com/office/drawing/2014/main" id="{00000000-0008-0000-0000-000006000000}"/>
            </a:ext>
          </a:extLst>
        </xdr:cNvPr>
        <xdr:cNvSpPr/>
      </xdr:nvSpPr>
      <xdr:spPr>
        <a:xfrm>
          <a:off x="0" y="0"/>
          <a:ext cx="1004580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532440</xdr:colOff>
      <xdr:row>19</xdr:row>
      <xdr:rowOff>123690</xdr:rowOff>
    </xdr:to>
    <xdr:sp macro="" textlink="">
      <xdr:nvSpPr>
        <xdr:cNvPr id="7" name="CustomShape 1" hidden="1">
          <a:extLst>
            <a:ext uri="{FF2B5EF4-FFF2-40B4-BE49-F238E27FC236}">
              <a16:creationId xmlns:a16="http://schemas.microsoft.com/office/drawing/2014/main" id="{00000000-0008-0000-0000-000007000000}"/>
            </a:ext>
          </a:extLst>
        </xdr:cNvPr>
        <xdr:cNvSpPr/>
      </xdr:nvSpPr>
      <xdr:spPr>
        <a:xfrm>
          <a:off x="0" y="0"/>
          <a:ext cx="1004580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532800</xdr:colOff>
      <xdr:row>19</xdr:row>
      <xdr:rowOff>123690</xdr:rowOff>
    </xdr:to>
    <xdr:sp macro="" textlink="">
      <xdr:nvSpPr>
        <xdr:cNvPr id="8" name="CustomShape 1" hidden="1">
          <a:extLst>
            <a:ext uri="{FF2B5EF4-FFF2-40B4-BE49-F238E27FC236}">
              <a16:creationId xmlns:a16="http://schemas.microsoft.com/office/drawing/2014/main" id="{00000000-0008-0000-0000-000008000000}"/>
            </a:ext>
          </a:extLst>
        </xdr:cNvPr>
        <xdr:cNvSpPr/>
      </xdr:nvSpPr>
      <xdr:spPr>
        <a:xfrm>
          <a:off x="0" y="0"/>
          <a:ext cx="1004616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532800</xdr:colOff>
      <xdr:row>19</xdr:row>
      <xdr:rowOff>123690</xdr:rowOff>
    </xdr:to>
    <xdr:sp macro="" textlink="">
      <xdr:nvSpPr>
        <xdr:cNvPr id="9" name="CustomShape 1" hidden="1">
          <a:extLst>
            <a:ext uri="{FF2B5EF4-FFF2-40B4-BE49-F238E27FC236}">
              <a16:creationId xmlns:a16="http://schemas.microsoft.com/office/drawing/2014/main" id="{00000000-0008-0000-0000-000009000000}"/>
            </a:ext>
          </a:extLst>
        </xdr:cNvPr>
        <xdr:cNvSpPr/>
      </xdr:nvSpPr>
      <xdr:spPr>
        <a:xfrm>
          <a:off x="0" y="0"/>
          <a:ext cx="1004616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532800</xdr:colOff>
      <xdr:row>19</xdr:row>
      <xdr:rowOff>123690</xdr:rowOff>
    </xdr:to>
    <xdr:sp macro="" textlink="">
      <xdr:nvSpPr>
        <xdr:cNvPr id="10" name="CustomShape 1" hidden="1">
          <a:extLst>
            <a:ext uri="{FF2B5EF4-FFF2-40B4-BE49-F238E27FC236}">
              <a16:creationId xmlns:a16="http://schemas.microsoft.com/office/drawing/2014/main" id="{00000000-0008-0000-0000-00000A000000}"/>
            </a:ext>
          </a:extLst>
        </xdr:cNvPr>
        <xdr:cNvSpPr/>
      </xdr:nvSpPr>
      <xdr:spPr>
        <a:xfrm>
          <a:off x="0" y="0"/>
          <a:ext cx="10046160" cy="95245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533160</xdr:colOff>
      <xdr:row>19</xdr:row>
      <xdr:rowOff>123690</xdr:rowOff>
    </xdr:to>
    <xdr:sp macro="" textlink="">
      <xdr:nvSpPr>
        <xdr:cNvPr id="11" name="CustomShape 1" hidden="1">
          <a:extLst>
            <a:ext uri="{FF2B5EF4-FFF2-40B4-BE49-F238E27FC236}">
              <a16:creationId xmlns:a16="http://schemas.microsoft.com/office/drawing/2014/main" id="{00000000-0008-0000-0000-00000B000000}"/>
            </a:ext>
          </a:extLst>
        </xdr:cNvPr>
        <xdr:cNvSpPr/>
      </xdr:nvSpPr>
      <xdr:spPr>
        <a:xfrm>
          <a:off x="0" y="0"/>
          <a:ext cx="10046520" cy="95245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533160</xdr:colOff>
      <xdr:row>19</xdr:row>
      <xdr:rowOff>123690</xdr:rowOff>
    </xdr:to>
    <xdr:sp macro="" textlink="">
      <xdr:nvSpPr>
        <xdr:cNvPr id="12" name="CustomShape 1" hidden="1">
          <a:extLst>
            <a:ext uri="{FF2B5EF4-FFF2-40B4-BE49-F238E27FC236}">
              <a16:creationId xmlns:a16="http://schemas.microsoft.com/office/drawing/2014/main" id="{00000000-0008-0000-0000-00000C000000}"/>
            </a:ext>
          </a:extLst>
        </xdr:cNvPr>
        <xdr:cNvSpPr/>
      </xdr:nvSpPr>
      <xdr:spPr>
        <a:xfrm>
          <a:off x="0" y="0"/>
          <a:ext cx="10046520" cy="95245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3</xdr:col>
      <xdr:colOff>533160</xdr:colOff>
      <xdr:row>19</xdr:row>
      <xdr:rowOff>123690</xdr:rowOff>
    </xdr:to>
    <xdr:sp macro="" textlink="">
      <xdr:nvSpPr>
        <xdr:cNvPr id="13" name="CustomShape 1" hidden="1">
          <a:extLst>
            <a:ext uri="{FF2B5EF4-FFF2-40B4-BE49-F238E27FC236}">
              <a16:creationId xmlns:a16="http://schemas.microsoft.com/office/drawing/2014/main" id="{00000000-0008-0000-0000-00000D000000}"/>
            </a:ext>
          </a:extLst>
        </xdr:cNvPr>
        <xdr:cNvSpPr/>
      </xdr:nvSpPr>
      <xdr:spPr>
        <a:xfrm>
          <a:off x="0" y="0"/>
          <a:ext cx="10046520" cy="95245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533400</xdr:colOff>
      <xdr:row>25</xdr:row>
      <xdr:rowOff>28575</xdr:rowOff>
    </xdr:to>
    <xdr:sp macro="" textlink="">
      <xdr:nvSpPr>
        <xdr:cNvPr id="1030" name="shapetype_202" hidden="1">
          <a:extLst>
            <a:ext uri="{FF2B5EF4-FFF2-40B4-BE49-F238E27FC236}">
              <a16:creationId xmlns:a16="http://schemas.microsoft.com/office/drawing/2014/main" id="{00000000-0008-0000-0000-00000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xdr:col>
      <xdr:colOff>533400</xdr:colOff>
      <xdr:row>25</xdr:row>
      <xdr:rowOff>28575</xdr:rowOff>
    </xdr:to>
    <xdr:sp macro="" textlink="">
      <xdr:nvSpPr>
        <xdr:cNvPr id="1028" name="shapetype_202" hidden="1">
          <a:extLst>
            <a:ext uri="{FF2B5EF4-FFF2-40B4-BE49-F238E27FC236}">
              <a16:creationId xmlns:a16="http://schemas.microsoft.com/office/drawing/2014/main"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xdr:col>
      <xdr:colOff>533400</xdr:colOff>
      <xdr:row>25</xdr:row>
      <xdr:rowOff>28575</xdr:rowOff>
    </xdr:to>
    <xdr:sp macro="" textlink="">
      <xdr:nvSpPr>
        <xdr:cNvPr id="1026" name="shapetype_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S426"/>
  <sheetViews>
    <sheetView tabSelected="1" zoomScale="80" zoomScaleNormal="80" workbookViewId="0">
      <pane xSplit="1" ySplit="2" topLeftCell="B407" activePane="bottomRight" state="frozen"/>
      <selection pane="topRight" activeCell="C1" sqref="C1"/>
      <selection pane="bottomLeft" activeCell="A222" sqref="A222"/>
      <selection pane="bottomRight" activeCell="C416" sqref="C416:D416"/>
    </sheetView>
  </sheetViews>
  <sheetFormatPr defaultRowHeight="15" x14ac:dyDescent="0.25"/>
  <cols>
    <col min="1" max="1" width="9.140625" style="1" customWidth="1"/>
    <col min="2" max="2" width="12.7109375" style="2" customWidth="1"/>
    <col min="3" max="3" width="113" style="2" customWidth="1"/>
    <col min="4" max="4" width="9.140625" style="1" customWidth="1"/>
    <col min="5" max="5" width="9.140625" style="3" customWidth="1"/>
    <col min="6" max="6" width="14.5703125" style="1" customWidth="1"/>
    <col min="7" max="22" width="13.7109375" style="1" customWidth="1"/>
    <col min="23" max="23" width="13.85546875" style="79" customWidth="1"/>
    <col min="24" max="24" width="13.85546875" style="4" customWidth="1"/>
    <col min="25" max="25" width="17" style="1" customWidth="1"/>
    <col min="26" max="26" width="19.7109375" style="1" customWidth="1"/>
    <col min="27" max="27" width="19.140625" style="1" customWidth="1"/>
    <col min="28" max="28" width="21.7109375" style="1" customWidth="1"/>
    <col min="29" max="29" width="9.140625" style="5" customWidth="1"/>
    <col min="30" max="30" width="16.42578125" style="5" customWidth="1"/>
    <col min="31" max="1033" width="9.140625" style="2" customWidth="1"/>
  </cols>
  <sheetData>
    <row r="1" spans="1:28" ht="15" customHeight="1" x14ac:dyDescent="0.25">
      <c r="A1" s="154" t="s">
        <v>0</v>
      </c>
      <c r="B1" s="154"/>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row>
    <row r="2" spans="1:28" ht="122.25" customHeight="1" x14ac:dyDescent="0.25">
      <c r="A2" s="72" t="s">
        <v>1</v>
      </c>
      <c r="B2" s="72" t="s">
        <v>2</v>
      </c>
      <c r="C2" s="72" t="s">
        <v>3</v>
      </c>
      <c r="D2" s="72" t="s">
        <v>4</v>
      </c>
      <c r="E2" s="6" t="s">
        <v>5</v>
      </c>
      <c r="F2" s="72" t="s">
        <v>6</v>
      </c>
      <c r="G2" s="7" t="s">
        <v>7</v>
      </c>
      <c r="H2" s="129" t="s">
        <v>557</v>
      </c>
      <c r="I2" s="7" t="s">
        <v>559</v>
      </c>
      <c r="J2" s="7" t="s">
        <v>579</v>
      </c>
      <c r="K2" s="129" t="s">
        <v>561</v>
      </c>
      <c r="L2" s="7" t="s">
        <v>563</v>
      </c>
      <c r="M2" s="7" t="s">
        <v>565</v>
      </c>
      <c r="N2" s="129" t="s">
        <v>629</v>
      </c>
      <c r="O2" s="7" t="s">
        <v>567</v>
      </c>
      <c r="P2" s="7" t="s">
        <v>569</v>
      </c>
      <c r="Q2" s="129" t="s">
        <v>571</v>
      </c>
      <c r="R2" s="129" t="s">
        <v>573</v>
      </c>
      <c r="S2" s="7" t="s">
        <v>574</v>
      </c>
      <c r="T2" s="7" t="s">
        <v>576</v>
      </c>
      <c r="U2" s="129" t="s">
        <v>578</v>
      </c>
      <c r="V2" s="123" t="s">
        <v>556</v>
      </c>
      <c r="W2" s="111" t="s">
        <v>8</v>
      </c>
      <c r="X2" s="8" t="s">
        <v>9</v>
      </c>
      <c r="Y2" s="8" t="s">
        <v>10</v>
      </c>
      <c r="Z2" s="9" t="s">
        <v>11</v>
      </c>
      <c r="AA2" s="9" t="s">
        <v>12</v>
      </c>
      <c r="AB2" s="9" t="s">
        <v>13</v>
      </c>
    </row>
    <row r="3" spans="1:28" s="2" customFormat="1" x14ac:dyDescent="0.25">
      <c r="A3" s="155">
        <v>1</v>
      </c>
      <c r="B3" s="73">
        <v>1</v>
      </c>
      <c r="C3" s="10" t="s">
        <v>14</v>
      </c>
      <c r="D3" s="11" t="s">
        <v>15</v>
      </c>
      <c r="E3" s="12" t="s">
        <v>16</v>
      </c>
      <c r="F3" s="11" t="s">
        <v>17</v>
      </c>
      <c r="G3" s="11" t="s">
        <v>18</v>
      </c>
      <c r="H3" s="112">
        <v>28</v>
      </c>
      <c r="I3" s="11">
        <v>5</v>
      </c>
      <c r="J3" s="11">
        <v>20</v>
      </c>
      <c r="K3" s="112">
        <v>40</v>
      </c>
      <c r="L3" s="11"/>
      <c r="M3" s="11">
        <v>5</v>
      </c>
      <c r="N3" s="11"/>
      <c r="O3" s="11"/>
      <c r="P3" s="11">
        <v>5</v>
      </c>
      <c r="Q3" s="11"/>
      <c r="R3" s="11">
        <v>5</v>
      </c>
      <c r="S3" s="11">
        <v>6</v>
      </c>
      <c r="T3" s="11">
        <v>2</v>
      </c>
      <c r="U3" s="11"/>
      <c r="V3" s="124">
        <f>SUM(H3:U3)</f>
        <v>116</v>
      </c>
      <c r="W3" s="91">
        <v>60</v>
      </c>
      <c r="X3" s="13">
        <v>89.9</v>
      </c>
      <c r="Y3" s="13">
        <v>59.62</v>
      </c>
      <c r="Z3" s="74">
        <f t="shared" ref="Z3:Z77" si="0">ROUNDDOWN(AVERAGE(W3:Y3),2)</f>
        <v>69.84</v>
      </c>
      <c r="AA3" s="74">
        <f>V3*Z3</f>
        <v>8101.4400000000005</v>
      </c>
      <c r="AB3" s="156">
        <f>SUM(AA3:AA68)</f>
        <v>537596.13</v>
      </c>
    </row>
    <row r="4" spans="1:28" s="2" customFormat="1" x14ac:dyDescent="0.25">
      <c r="A4" s="155"/>
      <c r="B4" s="73">
        <v>2</v>
      </c>
      <c r="C4" s="10" t="s">
        <v>19</v>
      </c>
      <c r="D4" s="11" t="s">
        <v>15</v>
      </c>
      <c r="E4" s="12" t="s">
        <v>20</v>
      </c>
      <c r="F4" s="11" t="s">
        <v>21</v>
      </c>
      <c r="G4" s="11" t="s">
        <v>22</v>
      </c>
      <c r="H4" s="112">
        <v>24</v>
      </c>
      <c r="I4" s="11"/>
      <c r="J4" s="11"/>
      <c r="K4" s="112">
        <v>56</v>
      </c>
      <c r="L4" s="11"/>
      <c r="M4" s="11">
        <v>4</v>
      </c>
      <c r="N4" s="11"/>
      <c r="O4" s="11"/>
      <c r="P4" s="11"/>
      <c r="Q4" s="11">
        <v>15</v>
      </c>
      <c r="R4" s="11">
        <v>6</v>
      </c>
      <c r="S4" s="11"/>
      <c r="T4" s="11"/>
      <c r="U4" s="11"/>
      <c r="V4" s="124">
        <f t="shared" ref="V4:V67" si="1">SUM(H4:U4)</f>
        <v>105</v>
      </c>
      <c r="W4" s="91">
        <v>50</v>
      </c>
      <c r="X4" s="13">
        <v>79.900000000000006</v>
      </c>
      <c r="Y4" s="13">
        <v>56.13</v>
      </c>
      <c r="Z4" s="131">
        <f t="shared" si="0"/>
        <v>62.01</v>
      </c>
      <c r="AA4" s="131">
        <f t="shared" ref="AA4:AA67" si="2">V4*Z4</f>
        <v>6511.05</v>
      </c>
      <c r="AB4" s="156"/>
    </row>
    <row r="5" spans="1:28" s="2" customFormat="1" x14ac:dyDescent="0.25">
      <c r="A5" s="155"/>
      <c r="B5" s="14">
        <v>3</v>
      </c>
      <c r="C5" s="15" t="s">
        <v>23</v>
      </c>
      <c r="D5" s="16" t="s">
        <v>24</v>
      </c>
      <c r="E5" s="12" t="s">
        <v>20</v>
      </c>
      <c r="F5" s="16" t="s">
        <v>25</v>
      </c>
      <c r="G5" s="11" t="s">
        <v>22</v>
      </c>
      <c r="H5" s="112">
        <v>29</v>
      </c>
      <c r="I5" s="11">
        <v>15</v>
      </c>
      <c r="J5" s="11"/>
      <c r="K5" s="112">
        <v>56</v>
      </c>
      <c r="L5" s="11"/>
      <c r="M5" s="11">
        <v>4</v>
      </c>
      <c r="N5" s="11"/>
      <c r="O5" s="11"/>
      <c r="P5" s="11">
        <v>4</v>
      </c>
      <c r="Q5" s="11">
        <v>15</v>
      </c>
      <c r="R5" s="11">
        <v>6</v>
      </c>
      <c r="S5" s="11"/>
      <c r="T5" s="11"/>
      <c r="U5" s="11"/>
      <c r="V5" s="124">
        <f t="shared" si="1"/>
        <v>129</v>
      </c>
      <c r="W5" s="92">
        <v>50</v>
      </c>
      <c r="X5" s="17">
        <v>79.900000000000006</v>
      </c>
      <c r="Y5" s="17">
        <v>54.1</v>
      </c>
      <c r="Z5" s="131">
        <f t="shared" si="0"/>
        <v>61.33</v>
      </c>
      <c r="AA5" s="131">
        <f t="shared" si="2"/>
        <v>7911.57</v>
      </c>
      <c r="AB5" s="156"/>
    </row>
    <row r="6" spans="1:28" s="18" customFormat="1" x14ac:dyDescent="0.25">
      <c r="A6" s="155"/>
      <c r="B6" s="73">
        <v>4</v>
      </c>
      <c r="C6" s="10" t="s">
        <v>26</v>
      </c>
      <c r="D6" s="11" t="s">
        <v>15</v>
      </c>
      <c r="E6" s="12" t="s">
        <v>20</v>
      </c>
      <c r="F6" s="11" t="s">
        <v>27</v>
      </c>
      <c r="G6" s="11" t="s">
        <v>22</v>
      </c>
      <c r="H6" s="112">
        <v>3</v>
      </c>
      <c r="I6" s="11"/>
      <c r="J6" s="11"/>
      <c r="K6" s="112">
        <v>56</v>
      </c>
      <c r="L6" s="11"/>
      <c r="M6" s="11">
        <v>4</v>
      </c>
      <c r="N6" s="11"/>
      <c r="O6" s="11"/>
      <c r="P6" s="11"/>
      <c r="Q6" s="11">
        <v>15</v>
      </c>
      <c r="R6" s="11">
        <v>8</v>
      </c>
      <c r="S6" s="11"/>
      <c r="T6" s="11"/>
      <c r="U6" s="11"/>
      <c r="V6" s="124">
        <f t="shared" si="1"/>
        <v>86</v>
      </c>
      <c r="W6" s="91">
        <v>60</v>
      </c>
      <c r="X6" s="13">
        <v>99.9</v>
      </c>
      <c r="Y6" s="13">
        <v>80.7</v>
      </c>
      <c r="Z6" s="131">
        <f t="shared" si="0"/>
        <v>80.2</v>
      </c>
      <c r="AA6" s="131">
        <f t="shared" si="2"/>
        <v>6897.2</v>
      </c>
      <c r="AB6" s="156"/>
    </row>
    <row r="7" spans="1:28" s="18" customFormat="1" x14ac:dyDescent="0.25">
      <c r="A7" s="155"/>
      <c r="B7" s="128">
        <v>5</v>
      </c>
      <c r="C7" s="10" t="s">
        <v>631</v>
      </c>
      <c r="D7" s="11" t="s">
        <v>24</v>
      </c>
      <c r="E7" s="12" t="s">
        <v>20</v>
      </c>
      <c r="F7" s="16" t="s">
        <v>25</v>
      </c>
      <c r="G7" s="11" t="s">
        <v>22</v>
      </c>
      <c r="H7" s="112">
        <v>4</v>
      </c>
      <c r="I7" s="11"/>
      <c r="J7" s="11"/>
      <c r="K7" s="112"/>
      <c r="L7" s="11"/>
      <c r="M7" s="11"/>
      <c r="N7" s="11"/>
      <c r="O7" s="11"/>
      <c r="P7" s="11"/>
      <c r="Q7" s="11"/>
      <c r="R7" s="11"/>
      <c r="S7" s="11"/>
      <c r="T7" s="11"/>
      <c r="U7" s="11"/>
      <c r="V7" s="124">
        <f t="shared" si="1"/>
        <v>4</v>
      </c>
      <c r="W7" s="91">
        <v>54.72</v>
      </c>
      <c r="X7" s="13">
        <v>66.83</v>
      </c>
      <c r="Y7" s="13">
        <v>73.319999999999993</v>
      </c>
      <c r="Z7" s="131">
        <f t="shared" si="0"/>
        <v>64.95</v>
      </c>
      <c r="AA7" s="131">
        <f t="shared" si="2"/>
        <v>259.8</v>
      </c>
      <c r="AB7" s="156"/>
    </row>
    <row r="8" spans="1:28" s="18" customFormat="1" x14ac:dyDescent="0.25">
      <c r="A8" s="155"/>
      <c r="B8" s="128">
        <v>6</v>
      </c>
      <c r="C8" s="19" t="s">
        <v>28</v>
      </c>
      <c r="D8" s="20" t="s">
        <v>29</v>
      </c>
      <c r="E8" s="21" t="s">
        <v>30</v>
      </c>
      <c r="F8" s="16" t="s">
        <v>705</v>
      </c>
      <c r="G8" s="11" t="s">
        <v>18</v>
      </c>
      <c r="H8" s="112">
        <v>230</v>
      </c>
      <c r="I8" s="11"/>
      <c r="J8" s="11"/>
      <c r="K8" s="112">
        <v>300</v>
      </c>
      <c r="L8" s="11"/>
      <c r="M8" s="11">
        <v>50</v>
      </c>
      <c r="N8" s="11"/>
      <c r="O8" s="11"/>
      <c r="P8" s="11"/>
      <c r="Q8" s="11">
        <v>5</v>
      </c>
      <c r="R8" s="11">
        <v>200</v>
      </c>
      <c r="S8" s="11">
        <v>100</v>
      </c>
      <c r="T8" s="11"/>
      <c r="U8" s="11"/>
      <c r="V8" s="124">
        <f t="shared" si="1"/>
        <v>885</v>
      </c>
      <c r="W8" s="93">
        <v>7</v>
      </c>
      <c r="X8" s="22">
        <v>8.9</v>
      </c>
      <c r="Y8" s="22">
        <v>7.63</v>
      </c>
      <c r="Z8" s="131">
        <f t="shared" si="0"/>
        <v>7.84</v>
      </c>
      <c r="AA8" s="131">
        <f t="shared" si="2"/>
        <v>6938.4</v>
      </c>
      <c r="AB8" s="156"/>
    </row>
    <row r="9" spans="1:28" s="2" customFormat="1" x14ac:dyDescent="0.25">
      <c r="A9" s="155"/>
      <c r="B9" s="14">
        <v>7</v>
      </c>
      <c r="C9" s="19" t="s">
        <v>31</v>
      </c>
      <c r="D9" s="20" t="s">
        <v>29</v>
      </c>
      <c r="E9" s="21" t="s">
        <v>30</v>
      </c>
      <c r="F9" s="16" t="s">
        <v>705</v>
      </c>
      <c r="G9" s="11" t="s">
        <v>18</v>
      </c>
      <c r="H9" s="112">
        <v>240</v>
      </c>
      <c r="I9" s="11"/>
      <c r="J9" s="11"/>
      <c r="K9" s="112">
        <v>300</v>
      </c>
      <c r="L9" s="11"/>
      <c r="M9" s="11">
        <v>50</v>
      </c>
      <c r="N9" s="11"/>
      <c r="O9" s="11"/>
      <c r="P9" s="11"/>
      <c r="Q9" s="11">
        <v>5</v>
      </c>
      <c r="R9" s="11">
        <v>200</v>
      </c>
      <c r="S9" s="11">
        <v>100</v>
      </c>
      <c r="T9" s="11"/>
      <c r="U9" s="11">
        <v>200</v>
      </c>
      <c r="V9" s="124">
        <f t="shared" si="1"/>
        <v>1095</v>
      </c>
      <c r="W9" s="93">
        <v>7</v>
      </c>
      <c r="X9" s="22">
        <v>8.9</v>
      </c>
      <c r="Y9" s="22">
        <v>7.63</v>
      </c>
      <c r="Z9" s="131">
        <f t="shared" si="0"/>
        <v>7.84</v>
      </c>
      <c r="AA9" s="131">
        <f t="shared" si="2"/>
        <v>8584.7999999999993</v>
      </c>
      <c r="AB9" s="156"/>
    </row>
    <row r="10" spans="1:28" s="2" customFormat="1" x14ac:dyDescent="0.25">
      <c r="A10" s="155"/>
      <c r="B10" s="128">
        <v>8</v>
      </c>
      <c r="C10" s="19" t="s">
        <v>32</v>
      </c>
      <c r="D10" s="20" t="s">
        <v>29</v>
      </c>
      <c r="E10" s="21" t="s">
        <v>30</v>
      </c>
      <c r="F10" s="16" t="s">
        <v>705</v>
      </c>
      <c r="G10" s="11" t="s">
        <v>18</v>
      </c>
      <c r="H10" s="112">
        <v>210</v>
      </c>
      <c r="I10" s="11"/>
      <c r="J10" s="11"/>
      <c r="K10" s="112">
        <v>300</v>
      </c>
      <c r="L10" s="11"/>
      <c r="M10" s="11">
        <v>50</v>
      </c>
      <c r="N10" s="11"/>
      <c r="O10" s="11"/>
      <c r="P10" s="11"/>
      <c r="Q10" s="11">
        <v>5</v>
      </c>
      <c r="R10" s="11">
        <v>100</v>
      </c>
      <c r="S10" s="11">
        <v>100</v>
      </c>
      <c r="T10" s="11"/>
      <c r="U10" s="11">
        <v>100</v>
      </c>
      <c r="V10" s="124">
        <f t="shared" si="1"/>
        <v>865</v>
      </c>
      <c r="W10" s="93">
        <v>7</v>
      </c>
      <c r="X10" s="22">
        <v>8.6999999999999993</v>
      </c>
      <c r="Y10" s="22">
        <v>8.5399999999999991</v>
      </c>
      <c r="Z10" s="131">
        <f t="shared" si="0"/>
        <v>8.08</v>
      </c>
      <c r="AA10" s="131">
        <f t="shared" si="2"/>
        <v>6989.2</v>
      </c>
      <c r="AB10" s="156"/>
    </row>
    <row r="11" spans="1:28" s="2" customFormat="1" ht="30" x14ac:dyDescent="0.25">
      <c r="A11" s="155"/>
      <c r="B11" s="128">
        <v>9</v>
      </c>
      <c r="C11" s="19" t="s">
        <v>33</v>
      </c>
      <c r="D11" s="16" t="s">
        <v>34</v>
      </c>
      <c r="E11" s="21" t="s">
        <v>30</v>
      </c>
      <c r="F11" s="16" t="s">
        <v>35</v>
      </c>
      <c r="G11" s="16" t="s">
        <v>18</v>
      </c>
      <c r="H11" s="113">
        <v>330</v>
      </c>
      <c r="I11" s="16"/>
      <c r="J11" s="16"/>
      <c r="K11" s="113">
        <v>500</v>
      </c>
      <c r="L11" s="16"/>
      <c r="M11" s="16">
        <v>100</v>
      </c>
      <c r="N11" s="16"/>
      <c r="O11" s="16"/>
      <c r="P11" s="16"/>
      <c r="Q11" s="16">
        <v>20</v>
      </c>
      <c r="R11" s="16">
        <v>100</v>
      </c>
      <c r="S11" s="16">
        <v>100</v>
      </c>
      <c r="T11" s="16"/>
      <c r="U11" s="16"/>
      <c r="V11" s="124">
        <f t="shared" si="1"/>
        <v>1150</v>
      </c>
      <c r="W11" s="92">
        <v>4</v>
      </c>
      <c r="X11" s="17">
        <v>5.9</v>
      </c>
      <c r="Y11" s="17">
        <v>5.24</v>
      </c>
      <c r="Z11" s="131">
        <f t="shared" si="0"/>
        <v>5.04</v>
      </c>
      <c r="AA11" s="131">
        <f t="shared" si="2"/>
        <v>5796</v>
      </c>
      <c r="AB11" s="156"/>
    </row>
    <row r="12" spans="1:28" s="2" customFormat="1" ht="56.25" customHeight="1" x14ac:dyDescent="0.25">
      <c r="A12" s="155"/>
      <c r="B12" s="128">
        <v>10</v>
      </c>
      <c r="C12" s="19" t="s">
        <v>36</v>
      </c>
      <c r="D12" s="16" t="s">
        <v>34</v>
      </c>
      <c r="E12" s="21" t="s">
        <v>30</v>
      </c>
      <c r="F12" s="16" t="s">
        <v>705</v>
      </c>
      <c r="G12" s="16" t="s">
        <v>18</v>
      </c>
      <c r="H12" s="113">
        <v>20</v>
      </c>
      <c r="I12" s="16"/>
      <c r="J12" s="16"/>
      <c r="K12" s="113">
        <v>200</v>
      </c>
      <c r="L12" s="16"/>
      <c r="M12" s="16"/>
      <c r="N12" s="16"/>
      <c r="O12" s="16"/>
      <c r="P12" s="16"/>
      <c r="Q12" s="16">
        <v>20</v>
      </c>
      <c r="R12" s="16"/>
      <c r="S12" s="16">
        <v>100</v>
      </c>
      <c r="T12" s="16"/>
      <c r="U12" s="16">
        <v>300</v>
      </c>
      <c r="V12" s="124">
        <f t="shared" si="1"/>
        <v>640</v>
      </c>
      <c r="W12" s="92">
        <v>6</v>
      </c>
      <c r="X12" s="17">
        <v>8.1999999999999993</v>
      </c>
      <c r="Y12" s="17">
        <v>6.54</v>
      </c>
      <c r="Z12" s="131">
        <f t="shared" si="0"/>
        <v>6.91</v>
      </c>
      <c r="AA12" s="131">
        <f t="shared" si="2"/>
        <v>4422.3999999999996</v>
      </c>
      <c r="AB12" s="156"/>
    </row>
    <row r="13" spans="1:28" s="2" customFormat="1" ht="56.25" customHeight="1" x14ac:dyDescent="0.25">
      <c r="A13" s="155"/>
      <c r="B13" s="14">
        <v>11</v>
      </c>
      <c r="C13" s="19" t="s">
        <v>640</v>
      </c>
      <c r="D13" s="16" t="s">
        <v>34</v>
      </c>
      <c r="E13" s="21" t="s">
        <v>30</v>
      </c>
      <c r="F13" s="16" t="s">
        <v>641</v>
      </c>
      <c r="G13" s="16" t="s">
        <v>18</v>
      </c>
      <c r="H13" s="113">
        <v>230</v>
      </c>
      <c r="I13" s="16"/>
      <c r="J13" s="16"/>
      <c r="K13" s="113"/>
      <c r="L13" s="16"/>
      <c r="M13" s="16"/>
      <c r="N13" s="16"/>
      <c r="O13" s="16"/>
      <c r="P13" s="16"/>
      <c r="Q13" s="16"/>
      <c r="R13" s="16"/>
      <c r="S13" s="16"/>
      <c r="T13" s="16"/>
      <c r="U13" s="16"/>
      <c r="V13" s="124">
        <f t="shared" si="1"/>
        <v>230</v>
      </c>
      <c r="W13" s="92">
        <v>50.48</v>
      </c>
      <c r="X13" s="17">
        <v>20.95</v>
      </c>
      <c r="Y13" s="17">
        <v>26.57</v>
      </c>
      <c r="Z13" s="131">
        <f t="shared" si="0"/>
        <v>32.659999999999997</v>
      </c>
      <c r="AA13" s="131">
        <f t="shared" si="2"/>
        <v>7511.7999999999993</v>
      </c>
      <c r="AB13" s="156"/>
    </row>
    <row r="14" spans="1:28" s="2" customFormat="1" ht="56.25" customHeight="1" x14ac:dyDescent="0.25">
      <c r="A14" s="155"/>
      <c r="B14" s="128">
        <v>12</v>
      </c>
      <c r="C14" s="19" t="s">
        <v>642</v>
      </c>
      <c r="D14" s="16" t="s">
        <v>34</v>
      </c>
      <c r="E14" s="21" t="s">
        <v>30</v>
      </c>
      <c r="F14" s="16" t="s">
        <v>643</v>
      </c>
      <c r="G14" s="16" t="s">
        <v>18</v>
      </c>
      <c r="H14" s="113">
        <v>70</v>
      </c>
      <c r="I14" s="16"/>
      <c r="J14" s="16"/>
      <c r="K14" s="113"/>
      <c r="L14" s="16"/>
      <c r="M14" s="16"/>
      <c r="N14" s="16"/>
      <c r="O14" s="16"/>
      <c r="P14" s="16"/>
      <c r="Q14" s="16"/>
      <c r="R14" s="16"/>
      <c r="S14" s="16"/>
      <c r="T14" s="16"/>
      <c r="U14" s="16"/>
      <c r="V14" s="124">
        <f t="shared" si="1"/>
        <v>70</v>
      </c>
      <c r="W14" s="92">
        <v>7.16</v>
      </c>
      <c r="X14" s="17">
        <v>2.81</v>
      </c>
      <c r="Y14" s="17">
        <v>3.07</v>
      </c>
      <c r="Z14" s="131">
        <f t="shared" si="0"/>
        <v>4.34</v>
      </c>
      <c r="AA14" s="131">
        <f t="shared" si="2"/>
        <v>303.8</v>
      </c>
      <c r="AB14" s="156"/>
    </row>
    <row r="15" spans="1:28" s="2" customFormat="1" ht="56.25" customHeight="1" x14ac:dyDescent="0.25">
      <c r="A15" s="155"/>
      <c r="B15" s="128">
        <v>13</v>
      </c>
      <c r="C15" s="19" t="s">
        <v>644</v>
      </c>
      <c r="D15" s="16" t="s">
        <v>34</v>
      </c>
      <c r="E15" s="21" t="s">
        <v>30</v>
      </c>
      <c r="F15" s="16" t="s">
        <v>645</v>
      </c>
      <c r="G15" s="16" t="s">
        <v>18</v>
      </c>
      <c r="H15" s="113">
        <v>70</v>
      </c>
      <c r="I15" s="16"/>
      <c r="J15" s="16"/>
      <c r="K15" s="113"/>
      <c r="L15" s="16"/>
      <c r="M15" s="16"/>
      <c r="N15" s="16"/>
      <c r="O15" s="16"/>
      <c r="P15" s="16"/>
      <c r="Q15" s="16"/>
      <c r="R15" s="16"/>
      <c r="S15" s="16"/>
      <c r="T15" s="16"/>
      <c r="U15" s="16"/>
      <c r="V15" s="124">
        <f t="shared" si="1"/>
        <v>70</v>
      </c>
      <c r="W15" s="92">
        <v>7.16</v>
      </c>
      <c r="X15" s="17">
        <v>2.81</v>
      </c>
      <c r="Y15" s="17">
        <v>3.07</v>
      </c>
      <c r="Z15" s="131">
        <f t="shared" si="0"/>
        <v>4.34</v>
      </c>
      <c r="AA15" s="131">
        <f t="shared" si="2"/>
        <v>303.8</v>
      </c>
      <c r="AB15" s="156"/>
    </row>
    <row r="16" spans="1:28" s="2" customFormat="1" ht="56.25" customHeight="1" x14ac:dyDescent="0.25">
      <c r="A16" s="155"/>
      <c r="B16" s="128">
        <v>14</v>
      </c>
      <c r="C16" s="19" t="s">
        <v>646</v>
      </c>
      <c r="D16" s="16" t="s">
        <v>34</v>
      </c>
      <c r="E16" s="21" t="s">
        <v>30</v>
      </c>
      <c r="F16" s="16" t="s">
        <v>647</v>
      </c>
      <c r="G16" s="16" t="s">
        <v>18</v>
      </c>
      <c r="H16" s="113">
        <v>90</v>
      </c>
      <c r="I16" s="16"/>
      <c r="J16" s="16"/>
      <c r="K16" s="113"/>
      <c r="L16" s="16"/>
      <c r="M16" s="16"/>
      <c r="N16" s="16"/>
      <c r="O16" s="16"/>
      <c r="P16" s="16"/>
      <c r="Q16" s="16"/>
      <c r="R16" s="16"/>
      <c r="S16" s="16"/>
      <c r="T16" s="16"/>
      <c r="U16" s="16"/>
      <c r="V16" s="124">
        <f t="shared" si="1"/>
        <v>90</v>
      </c>
      <c r="W16" s="92">
        <v>7.16</v>
      </c>
      <c r="X16" s="17">
        <v>2.81</v>
      </c>
      <c r="Y16" s="17">
        <v>3.07</v>
      </c>
      <c r="Z16" s="131">
        <f t="shared" si="0"/>
        <v>4.34</v>
      </c>
      <c r="AA16" s="131">
        <f t="shared" si="2"/>
        <v>390.59999999999997</v>
      </c>
      <c r="AB16" s="156"/>
    </row>
    <row r="17" spans="1:28" s="2" customFormat="1" ht="72" customHeight="1" x14ac:dyDescent="0.25">
      <c r="A17" s="155"/>
      <c r="B17" s="14">
        <v>15</v>
      </c>
      <c r="C17" s="19" t="s">
        <v>37</v>
      </c>
      <c r="D17" s="16" t="s">
        <v>34</v>
      </c>
      <c r="E17" s="21" t="s">
        <v>30</v>
      </c>
      <c r="F17" s="16" t="s">
        <v>38</v>
      </c>
      <c r="G17" s="16" t="s">
        <v>18</v>
      </c>
      <c r="H17" s="113">
        <v>115</v>
      </c>
      <c r="I17" s="16"/>
      <c r="J17" s="16"/>
      <c r="K17" s="113">
        <v>300</v>
      </c>
      <c r="L17" s="16"/>
      <c r="M17" s="16"/>
      <c r="N17" s="16"/>
      <c r="O17" s="16"/>
      <c r="P17" s="16"/>
      <c r="Q17" s="16">
        <v>5</v>
      </c>
      <c r="R17" s="16"/>
      <c r="S17" s="16">
        <v>100</v>
      </c>
      <c r="T17" s="16"/>
      <c r="U17" s="16">
        <v>300</v>
      </c>
      <c r="V17" s="124">
        <f t="shared" si="1"/>
        <v>820</v>
      </c>
      <c r="W17" s="92">
        <v>9</v>
      </c>
      <c r="X17" s="17">
        <v>14.7</v>
      </c>
      <c r="Y17" s="17">
        <v>12.74</v>
      </c>
      <c r="Z17" s="131">
        <f t="shared" si="0"/>
        <v>12.14</v>
      </c>
      <c r="AA17" s="131">
        <f t="shared" si="2"/>
        <v>9954.8000000000011</v>
      </c>
      <c r="AB17" s="156"/>
    </row>
    <row r="18" spans="1:28" s="2" customFormat="1" ht="69.75" customHeight="1" x14ac:dyDescent="0.25">
      <c r="A18" s="155"/>
      <c r="B18" s="128">
        <v>16</v>
      </c>
      <c r="C18" s="19" t="s">
        <v>39</v>
      </c>
      <c r="D18" s="16" t="s">
        <v>34</v>
      </c>
      <c r="E18" s="21" t="s">
        <v>30</v>
      </c>
      <c r="F18" s="16" t="s">
        <v>705</v>
      </c>
      <c r="G18" s="16" t="s">
        <v>18</v>
      </c>
      <c r="H18" s="113">
        <v>190</v>
      </c>
      <c r="I18" s="16">
        <v>100</v>
      </c>
      <c r="J18" s="16"/>
      <c r="K18" s="113">
        <v>300</v>
      </c>
      <c r="L18" s="16"/>
      <c r="M18" s="16"/>
      <c r="N18" s="16"/>
      <c r="O18" s="16"/>
      <c r="P18" s="16"/>
      <c r="Q18" s="16">
        <v>200</v>
      </c>
      <c r="R18" s="16"/>
      <c r="S18" s="16">
        <v>100</v>
      </c>
      <c r="T18" s="16"/>
      <c r="U18" s="16">
        <v>100</v>
      </c>
      <c r="V18" s="124">
        <f t="shared" si="1"/>
        <v>990</v>
      </c>
      <c r="W18" s="92">
        <v>6.5</v>
      </c>
      <c r="X18" s="17">
        <v>9.9</v>
      </c>
      <c r="Y18" s="17">
        <v>7.78</v>
      </c>
      <c r="Z18" s="131">
        <f t="shared" si="0"/>
        <v>8.06</v>
      </c>
      <c r="AA18" s="131">
        <f t="shared" si="2"/>
        <v>7979.4000000000005</v>
      </c>
      <c r="AB18" s="156"/>
    </row>
    <row r="19" spans="1:28" s="2" customFormat="1" ht="30" x14ac:dyDescent="0.25">
      <c r="A19" s="155"/>
      <c r="B19" s="128">
        <v>17</v>
      </c>
      <c r="C19" s="23" t="s">
        <v>40</v>
      </c>
      <c r="D19" s="11" t="s">
        <v>15</v>
      </c>
      <c r="E19" s="12" t="s">
        <v>30</v>
      </c>
      <c r="F19" s="11" t="s">
        <v>41</v>
      </c>
      <c r="G19" s="11" t="s">
        <v>18</v>
      </c>
      <c r="H19" s="112">
        <v>2</v>
      </c>
      <c r="I19" s="11"/>
      <c r="J19" s="11"/>
      <c r="K19" s="112">
        <v>56</v>
      </c>
      <c r="L19" s="11"/>
      <c r="M19" s="11">
        <v>10</v>
      </c>
      <c r="N19" s="11"/>
      <c r="O19" s="11"/>
      <c r="P19" s="11"/>
      <c r="Q19" s="11">
        <v>10</v>
      </c>
      <c r="R19" s="11">
        <v>10</v>
      </c>
      <c r="S19" s="11"/>
      <c r="T19" s="11"/>
      <c r="U19" s="11"/>
      <c r="V19" s="124">
        <f t="shared" si="1"/>
        <v>88</v>
      </c>
      <c r="W19" s="91">
        <v>7</v>
      </c>
      <c r="X19" s="13">
        <v>18.899999999999999</v>
      </c>
      <c r="Y19" s="13">
        <v>10.54</v>
      </c>
      <c r="Z19" s="131">
        <f t="shared" si="0"/>
        <v>12.14</v>
      </c>
      <c r="AA19" s="131">
        <f t="shared" si="2"/>
        <v>1068.3200000000002</v>
      </c>
      <c r="AB19" s="156"/>
    </row>
    <row r="20" spans="1:28" s="2" customFormat="1" ht="72" customHeight="1" x14ac:dyDescent="0.25">
      <c r="A20" s="155"/>
      <c r="B20" s="128">
        <v>18</v>
      </c>
      <c r="C20" s="23" t="s">
        <v>42</v>
      </c>
      <c r="D20" s="11" t="s">
        <v>15</v>
      </c>
      <c r="E20" s="12" t="s">
        <v>30</v>
      </c>
      <c r="F20" s="11" t="s">
        <v>41</v>
      </c>
      <c r="G20" s="11" t="s">
        <v>18</v>
      </c>
      <c r="H20" s="112">
        <v>2</v>
      </c>
      <c r="I20" s="11"/>
      <c r="J20" s="11"/>
      <c r="K20" s="112">
        <v>50</v>
      </c>
      <c r="L20" s="11"/>
      <c r="M20" s="11">
        <v>10</v>
      </c>
      <c r="N20" s="11"/>
      <c r="O20" s="11"/>
      <c r="P20" s="11"/>
      <c r="Q20" s="11">
        <v>3</v>
      </c>
      <c r="R20" s="11"/>
      <c r="S20" s="11"/>
      <c r="T20" s="11"/>
      <c r="U20" s="11"/>
      <c r="V20" s="124">
        <f t="shared" si="1"/>
        <v>65</v>
      </c>
      <c r="W20" s="91">
        <v>8</v>
      </c>
      <c r="X20" s="13">
        <v>22.9</v>
      </c>
      <c r="Y20" s="13">
        <v>13.83</v>
      </c>
      <c r="Z20" s="131">
        <f t="shared" si="0"/>
        <v>14.91</v>
      </c>
      <c r="AA20" s="131">
        <f t="shared" si="2"/>
        <v>969.15</v>
      </c>
      <c r="AB20" s="156"/>
    </row>
    <row r="21" spans="1:28" s="2" customFormat="1" ht="70.5" customHeight="1" x14ac:dyDescent="0.25">
      <c r="A21" s="155"/>
      <c r="B21" s="14">
        <v>19</v>
      </c>
      <c r="C21" s="23" t="s">
        <v>43</v>
      </c>
      <c r="D21" s="11" t="s">
        <v>44</v>
      </c>
      <c r="E21" s="12" t="s">
        <v>30</v>
      </c>
      <c r="F21" s="11" t="s">
        <v>38</v>
      </c>
      <c r="G21" s="11" t="s">
        <v>18</v>
      </c>
      <c r="H21" s="112">
        <v>12</v>
      </c>
      <c r="I21" s="11">
        <v>4</v>
      </c>
      <c r="J21" s="11"/>
      <c r="K21" s="112">
        <v>30</v>
      </c>
      <c r="L21" s="11"/>
      <c r="M21" s="11">
        <v>50</v>
      </c>
      <c r="N21" s="11">
        <v>40</v>
      </c>
      <c r="O21" s="11"/>
      <c r="P21" s="11"/>
      <c r="Q21" s="11">
        <v>1</v>
      </c>
      <c r="R21" s="11">
        <v>75</v>
      </c>
      <c r="S21" s="11">
        <v>40</v>
      </c>
      <c r="T21" s="11"/>
      <c r="U21" s="11"/>
      <c r="V21" s="124">
        <f t="shared" si="1"/>
        <v>252</v>
      </c>
      <c r="W21" s="91">
        <v>110</v>
      </c>
      <c r="X21" s="13">
        <v>129.9</v>
      </c>
      <c r="Y21" s="13">
        <v>115.46</v>
      </c>
      <c r="Z21" s="131">
        <f t="shared" si="0"/>
        <v>118.45</v>
      </c>
      <c r="AA21" s="131">
        <f t="shared" si="2"/>
        <v>29849.4</v>
      </c>
      <c r="AB21" s="156"/>
    </row>
    <row r="22" spans="1:28" s="18" customFormat="1" x14ac:dyDescent="0.25">
      <c r="A22" s="155"/>
      <c r="B22" s="128">
        <v>20</v>
      </c>
      <c r="C22" s="23" t="s">
        <v>45</v>
      </c>
      <c r="D22" s="11" t="s">
        <v>15</v>
      </c>
      <c r="E22" s="12" t="s">
        <v>30</v>
      </c>
      <c r="F22" s="16" t="s">
        <v>705</v>
      </c>
      <c r="G22" s="11" t="s">
        <v>18</v>
      </c>
      <c r="H22" s="112"/>
      <c r="I22" s="11"/>
      <c r="J22" s="11"/>
      <c r="K22" s="112">
        <v>10</v>
      </c>
      <c r="L22" s="11"/>
      <c r="M22" s="11">
        <v>2</v>
      </c>
      <c r="N22" s="11"/>
      <c r="O22" s="11"/>
      <c r="P22" s="11"/>
      <c r="Q22" s="11"/>
      <c r="R22" s="11">
        <v>5</v>
      </c>
      <c r="S22" s="11"/>
      <c r="T22" s="11"/>
      <c r="U22" s="11"/>
      <c r="V22" s="124">
        <f t="shared" si="1"/>
        <v>17</v>
      </c>
      <c r="W22" s="91">
        <v>33</v>
      </c>
      <c r="X22" s="13">
        <v>34.799999999999997</v>
      </c>
      <c r="Y22" s="13">
        <v>32.659999999999997</v>
      </c>
      <c r="Z22" s="131">
        <f t="shared" si="0"/>
        <v>33.479999999999997</v>
      </c>
      <c r="AA22" s="131">
        <f t="shared" si="2"/>
        <v>569.16</v>
      </c>
      <c r="AB22" s="156"/>
    </row>
    <row r="23" spans="1:28" s="18" customFormat="1" ht="30" x14ac:dyDescent="0.25">
      <c r="A23" s="155"/>
      <c r="B23" s="128">
        <v>21</v>
      </c>
      <c r="C23" s="23" t="s">
        <v>46</v>
      </c>
      <c r="D23" s="11" t="s">
        <v>29</v>
      </c>
      <c r="E23" s="12" t="s">
        <v>30</v>
      </c>
      <c r="F23" s="11" t="s">
        <v>47</v>
      </c>
      <c r="G23" s="11" t="s">
        <v>18</v>
      </c>
      <c r="H23" s="112"/>
      <c r="I23" s="11">
        <v>300</v>
      </c>
      <c r="J23" s="11"/>
      <c r="K23" s="112">
        <v>500</v>
      </c>
      <c r="L23" s="11"/>
      <c r="M23" s="11"/>
      <c r="N23" s="11">
        <v>1</v>
      </c>
      <c r="O23" s="11"/>
      <c r="P23" s="11">
        <v>2</v>
      </c>
      <c r="Q23" s="11"/>
      <c r="R23" s="11">
        <v>100</v>
      </c>
      <c r="S23" s="11"/>
      <c r="T23" s="11"/>
      <c r="U23" s="11"/>
      <c r="V23" s="124">
        <f t="shared" si="1"/>
        <v>903</v>
      </c>
      <c r="W23" s="91">
        <v>2</v>
      </c>
      <c r="X23" s="13">
        <v>2.4</v>
      </c>
      <c r="Y23" s="13">
        <v>2.4</v>
      </c>
      <c r="Z23" s="131">
        <f t="shared" si="0"/>
        <v>2.2599999999999998</v>
      </c>
      <c r="AA23" s="131">
        <f t="shared" si="2"/>
        <v>2040.7799999999997</v>
      </c>
      <c r="AB23" s="156"/>
    </row>
    <row r="24" spans="1:28" s="18" customFormat="1" ht="30" x14ac:dyDescent="0.25">
      <c r="A24" s="155"/>
      <c r="B24" s="128">
        <v>22</v>
      </c>
      <c r="C24" s="23" t="s">
        <v>48</v>
      </c>
      <c r="D24" s="11" t="s">
        <v>44</v>
      </c>
      <c r="E24" s="12" t="s">
        <v>30</v>
      </c>
      <c r="F24" s="16" t="s">
        <v>705</v>
      </c>
      <c r="G24" s="11" t="s">
        <v>18</v>
      </c>
      <c r="H24" s="112">
        <v>6</v>
      </c>
      <c r="I24" s="11"/>
      <c r="J24" s="11"/>
      <c r="K24" s="112">
        <v>10</v>
      </c>
      <c r="L24" s="11">
        <v>10</v>
      </c>
      <c r="M24" s="11">
        <v>8</v>
      </c>
      <c r="N24" s="11">
        <v>5</v>
      </c>
      <c r="O24" s="11"/>
      <c r="P24" s="11"/>
      <c r="Q24" s="11">
        <v>3</v>
      </c>
      <c r="R24" s="11">
        <v>6</v>
      </c>
      <c r="S24" s="11">
        <v>2</v>
      </c>
      <c r="T24" s="11"/>
      <c r="U24" s="11">
        <v>5</v>
      </c>
      <c r="V24" s="124">
        <f t="shared" si="1"/>
        <v>55</v>
      </c>
      <c r="W24" s="91">
        <v>380</v>
      </c>
      <c r="X24" s="13">
        <v>475</v>
      </c>
      <c r="Y24" s="13">
        <v>401.97</v>
      </c>
      <c r="Z24" s="131">
        <f t="shared" si="0"/>
        <v>418.99</v>
      </c>
      <c r="AA24" s="131">
        <f t="shared" si="2"/>
        <v>23044.45</v>
      </c>
      <c r="AB24" s="156"/>
    </row>
    <row r="25" spans="1:28" s="18" customFormat="1" ht="30" x14ac:dyDescent="0.25">
      <c r="A25" s="155"/>
      <c r="B25" s="14">
        <v>23</v>
      </c>
      <c r="C25" s="19" t="s">
        <v>49</v>
      </c>
      <c r="D25" s="16" t="s">
        <v>44</v>
      </c>
      <c r="E25" s="12" t="s">
        <v>30</v>
      </c>
      <c r="F25" s="16" t="s">
        <v>705</v>
      </c>
      <c r="G25" s="11" t="s">
        <v>18</v>
      </c>
      <c r="H25" s="112">
        <v>2</v>
      </c>
      <c r="I25" s="11"/>
      <c r="J25" s="11"/>
      <c r="K25" s="112">
        <v>10</v>
      </c>
      <c r="L25" s="11">
        <v>10</v>
      </c>
      <c r="M25" s="11">
        <v>8</v>
      </c>
      <c r="N25" s="11">
        <v>5</v>
      </c>
      <c r="O25" s="11"/>
      <c r="P25" s="11"/>
      <c r="Q25" s="11">
        <v>3</v>
      </c>
      <c r="R25" s="11">
        <v>6</v>
      </c>
      <c r="S25" s="11">
        <v>2</v>
      </c>
      <c r="T25" s="11"/>
      <c r="U25" s="11"/>
      <c r="V25" s="124">
        <f t="shared" si="1"/>
        <v>46</v>
      </c>
      <c r="W25" s="92">
        <v>380</v>
      </c>
      <c r="X25" s="17">
        <v>475</v>
      </c>
      <c r="Y25" s="17">
        <v>398.41</v>
      </c>
      <c r="Z25" s="131">
        <f t="shared" si="0"/>
        <v>417.8</v>
      </c>
      <c r="AA25" s="131">
        <f t="shared" si="2"/>
        <v>19218.8</v>
      </c>
      <c r="AB25" s="156"/>
    </row>
    <row r="26" spans="1:28" s="18" customFormat="1" ht="45" x14ac:dyDescent="0.25">
      <c r="A26" s="155"/>
      <c r="B26" s="128">
        <v>24</v>
      </c>
      <c r="C26" s="23" t="s">
        <v>50</v>
      </c>
      <c r="D26" s="11" t="s">
        <v>44</v>
      </c>
      <c r="E26" s="12" t="s">
        <v>30</v>
      </c>
      <c r="F26" s="16" t="s">
        <v>705</v>
      </c>
      <c r="G26" s="11" t="s">
        <v>18</v>
      </c>
      <c r="H26" s="112">
        <v>6</v>
      </c>
      <c r="I26" s="11"/>
      <c r="J26" s="11"/>
      <c r="K26" s="112">
        <v>10</v>
      </c>
      <c r="L26" s="11">
        <v>10</v>
      </c>
      <c r="M26" s="11">
        <v>8</v>
      </c>
      <c r="N26" s="11">
        <v>5</v>
      </c>
      <c r="O26" s="11"/>
      <c r="P26" s="11"/>
      <c r="Q26" s="11">
        <v>3</v>
      </c>
      <c r="R26" s="11">
        <v>10</v>
      </c>
      <c r="S26" s="11">
        <v>2</v>
      </c>
      <c r="T26" s="11"/>
      <c r="U26" s="11"/>
      <c r="V26" s="124">
        <f t="shared" si="1"/>
        <v>54</v>
      </c>
      <c r="W26" s="91">
        <v>430</v>
      </c>
      <c r="X26" s="13">
        <v>475</v>
      </c>
      <c r="Y26" s="13">
        <v>423.6</v>
      </c>
      <c r="Z26" s="131">
        <f t="shared" si="0"/>
        <v>442.86</v>
      </c>
      <c r="AA26" s="131">
        <f t="shared" si="2"/>
        <v>23914.440000000002</v>
      </c>
      <c r="AB26" s="156"/>
    </row>
    <row r="27" spans="1:28" s="1" customFormat="1" ht="45" x14ac:dyDescent="0.25">
      <c r="A27" s="155"/>
      <c r="B27" s="128">
        <v>25</v>
      </c>
      <c r="C27" s="10" t="s">
        <v>51</v>
      </c>
      <c r="D27" s="11" t="s">
        <v>44</v>
      </c>
      <c r="E27" s="12" t="s">
        <v>30</v>
      </c>
      <c r="F27" s="11" t="s">
        <v>38</v>
      </c>
      <c r="G27" s="11" t="s">
        <v>18</v>
      </c>
      <c r="H27" s="112">
        <v>14</v>
      </c>
      <c r="I27" s="11">
        <v>2</v>
      </c>
      <c r="J27" s="11"/>
      <c r="K27" s="112">
        <v>30</v>
      </c>
      <c r="L27" s="11">
        <v>10</v>
      </c>
      <c r="M27" s="11">
        <v>10</v>
      </c>
      <c r="N27" s="11"/>
      <c r="O27" s="11"/>
      <c r="P27" s="11">
        <v>2</v>
      </c>
      <c r="Q27" s="11">
        <v>3</v>
      </c>
      <c r="R27" s="11"/>
      <c r="S27" s="11">
        <v>10</v>
      </c>
      <c r="T27" s="11"/>
      <c r="U27" s="11"/>
      <c r="V27" s="124">
        <f t="shared" si="1"/>
        <v>81</v>
      </c>
      <c r="W27" s="91">
        <v>110</v>
      </c>
      <c r="X27" s="13">
        <v>129.9</v>
      </c>
      <c r="Y27" s="13">
        <v>104.86</v>
      </c>
      <c r="Z27" s="131">
        <f t="shared" si="0"/>
        <v>114.92</v>
      </c>
      <c r="AA27" s="131">
        <f t="shared" si="2"/>
        <v>9308.52</v>
      </c>
      <c r="AB27" s="156"/>
    </row>
    <row r="28" spans="1:28" s="1" customFormat="1" ht="45" x14ac:dyDescent="0.25">
      <c r="A28" s="155"/>
      <c r="B28" s="128">
        <v>26</v>
      </c>
      <c r="C28" s="10" t="s">
        <v>52</v>
      </c>
      <c r="D28" s="11" t="s">
        <v>44</v>
      </c>
      <c r="E28" s="12" t="s">
        <v>30</v>
      </c>
      <c r="F28" s="11" t="s">
        <v>38</v>
      </c>
      <c r="G28" s="11" t="s">
        <v>18</v>
      </c>
      <c r="H28" s="112">
        <v>14</v>
      </c>
      <c r="I28" s="11">
        <v>2</v>
      </c>
      <c r="J28" s="11">
        <v>2</v>
      </c>
      <c r="K28" s="112">
        <v>30</v>
      </c>
      <c r="L28" s="11">
        <v>10</v>
      </c>
      <c r="M28" s="11">
        <v>10</v>
      </c>
      <c r="N28" s="11"/>
      <c r="O28" s="11"/>
      <c r="P28" s="11">
        <v>2</v>
      </c>
      <c r="Q28" s="11">
        <v>3</v>
      </c>
      <c r="R28" s="11"/>
      <c r="S28" s="11">
        <v>10</v>
      </c>
      <c r="T28" s="11"/>
      <c r="U28" s="11"/>
      <c r="V28" s="124">
        <f t="shared" si="1"/>
        <v>83</v>
      </c>
      <c r="W28" s="91">
        <v>110</v>
      </c>
      <c r="X28" s="13">
        <v>129.9</v>
      </c>
      <c r="Y28" s="13">
        <v>112.72</v>
      </c>
      <c r="Z28" s="131">
        <f t="shared" si="0"/>
        <v>117.54</v>
      </c>
      <c r="AA28" s="131">
        <f t="shared" si="2"/>
        <v>9755.82</v>
      </c>
      <c r="AB28" s="156"/>
    </row>
    <row r="29" spans="1:28" s="1" customFormat="1" ht="60" x14ac:dyDescent="0.25">
      <c r="A29" s="155"/>
      <c r="B29" s="14">
        <v>27</v>
      </c>
      <c r="C29" s="10" t="s">
        <v>53</v>
      </c>
      <c r="D29" s="11" t="s">
        <v>44</v>
      </c>
      <c r="E29" s="12" t="s">
        <v>30</v>
      </c>
      <c r="F29" s="11" t="s">
        <v>54</v>
      </c>
      <c r="G29" s="11" t="s">
        <v>18</v>
      </c>
      <c r="H29" s="112">
        <v>8</v>
      </c>
      <c r="I29" s="11">
        <v>4</v>
      </c>
      <c r="J29" s="11"/>
      <c r="K29" s="112">
        <v>15</v>
      </c>
      <c r="L29" s="11">
        <v>10</v>
      </c>
      <c r="M29" s="11">
        <v>12</v>
      </c>
      <c r="N29" s="11">
        <v>5</v>
      </c>
      <c r="O29" s="11"/>
      <c r="P29" s="11"/>
      <c r="Q29" s="11">
        <v>3</v>
      </c>
      <c r="R29" s="11">
        <v>8</v>
      </c>
      <c r="S29" s="11">
        <v>6</v>
      </c>
      <c r="T29" s="11"/>
      <c r="U29" s="11"/>
      <c r="V29" s="124">
        <f t="shared" si="1"/>
        <v>71</v>
      </c>
      <c r="W29" s="91">
        <v>234</v>
      </c>
      <c r="X29" s="13">
        <v>298.89999999999998</v>
      </c>
      <c r="Y29" s="13">
        <v>283.62</v>
      </c>
      <c r="Z29" s="131">
        <f t="shared" si="0"/>
        <v>272.17</v>
      </c>
      <c r="AA29" s="131">
        <f t="shared" si="2"/>
        <v>19324.07</v>
      </c>
      <c r="AB29" s="156"/>
    </row>
    <row r="30" spans="1:28" s="1" customFormat="1" ht="45" x14ac:dyDescent="0.25">
      <c r="A30" s="155"/>
      <c r="B30" s="128">
        <v>28</v>
      </c>
      <c r="C30" s="15" t="s">
        <v>55</v>
      </c>
      <c r="D30" s="16" t="s">
        <v>44</v>
      </c>
      <c r="E30" s="12" t="s">
        <v>30</v>
      </c>
      <c r="F30" s="16" t="s">
        <v>705</v>
      </c>
      <c r="G30" s="11" t="s">
        <v>18</v>
      </c>
      <c r="H30" s="112"/>
      <c r="I30" s="11"/>
      <c r="J30" s="11"/>
      <c r="K30" s="112">
        <v>15</v>
      </c>
      <c r="L30" s="11">
        <v>10</v>
      </c>
      <c r="M30" s="11">
        <v>12</v>
      </c>
      <c r="N30" s="11">
        <v>5</v>
      </c>
      <c r="O30" s="11"/>
      <c r="P30" s="11"/>
      <c r="Q30" s="11">
        <v>3</v>
      </c>
      <c r="R30" s="11">
        <v>8</v>
      </c>
      <c r="S30" s="11">
        <v>6</v>
      </c>
      <c r="T30" s="11"/>
      <c r="U30" s="11"/>
      <c r="V30" s="124">
        <f t="shared" si="1"/>
        <v>59</v>
      </c>
      <c r="W30" s="92">
        <v>234</v>
      </c>
      <c r="X30" s="17">
        <v>298.89999999999998</v>
      </c>
      <c r="Y30" s="17">
        <v>298.44</v>
      </c>
      <c r="Z30" s="131">
        <f t="shared" si="0"/>
        <v>277.11</v>
      </c>
      <c r="AA30" s="131">
        <f t="shared" si="2"/>
        <v>16349.490000000002</v>
      </c>
      <c r="AB30" s="156"/>
    </row>
    <row r="31" spans="1:28" s="1" customFormat="1" ht="45" x14ac:dyDescent="0.25">
      <c r="A31" s="155"/>
      <c r="B31" s="128">
        <v>29</v>
      </c>
      <c r="C31" s="10" t="s">
        <v>56</v>
      </c>
      <c r="D31" s="11" t="s">
        <v>44</v>
      </c>
      <c r="E31" s="12" t="s">
        <v>30</v>
      </c>
      <c r="F31" s="11" t="s">
        <v>54</v>
      </c>
      <c r="G31" s="11" t="s">
        <v>18</v>
      </c>
      <c r="H31" s="112">
        <v>8</v>
      </c>
      <c r="I31" s="11">
        <v>4</v>
      </c>
      <c r="J31" s="11"/>
      <c r="K31" s="112">
        <v>15</v>
      </c>
      <c r="L31" s="11">
        <v>10</v>
      </c>
      <c r="M31" s="11">
        <v>12</v>
      </c>
      <c r="N31" s="11">
        <v>5</v>
      </c>
      <c r="O31" s="11"/>
      <c r="P31" s="11"/>
      <c r="Q31" s="11">
        <v>3</v>
      </c>
      <c r="R31" s="11">
        <v>16</v>
      </c>
      <c r="S31" s="11">
        <v>6</v>
      </c>
      <c r="T31" s="11"/>
      <c r="U31" s="11"/>
      <c r="V31" s="124">
        <f t="shared" si="1"/>
        <v>79</v>
      </c>
      <c r="W31" s="91">
        <v>234</v>
      </c>
      <c r="X31" s="13">
        <v>298.89999999999998</v>
      </c>
      <c r="Y31" s="13">
        <v>253.86</v>
      </c>
      <c r="Z31" s="131">
        <f t="shared" si="0"/>
        <v>262.25</v>
      </c>
      <c r="AA31" s="131">
        <f t="shared" si="2"/>
        <v>20717.75</v>
      </c>
      <c r="AB31" s="156"/>
    </row>
    <row r="32" spans="1:28" s="1" customFormat="1" ht="45" x14ac:dyDescent="0.25">
      <c r="A32" s="155"/>
      <c r="B32" s="128">
        <v>30</v>
      </c>
      <c r="C32" s="10" t="s">
        <v>57</v>
      </c>
      <c r="D32" s="11" t="s">
        <v>44</v>
      </c>
      <c r="E32" s="12" t="s">
        <v>30</v>
      </c>
      <c r="F32" s="11" t="s">
        <v>54</v>
      </c>
      <c r="G32" s="11" t="s">
        <v>18</v>
      </c>
      <c r="H32" s="112">
        <v>6</v>
      </c>
      <c r="I32" s="11"/>
      <c r="J32" s="11"/>
      <c r="K32" s="112">
        <v>15</v>
      </c>
      <c r="L32" s="11">
        <v>10</v>
      </c>
      <c r="M32" s="11">
        <v>12</v>
      </c>
      <c r="N32" s="11">
        <v>5</v>
      </c>
      <c r="O32" s="11"/>
      <c r="P32" s="11"/>
      <c r="Q32" s="11">
        <v>3</v>
      </c>
      <c r="R32" s="11">
        <v>8</v>
      </c>
      <c r="S32" s="11">
        <v>6</v>
      </c>
      <c r="T32" s="11"/>
      <c r="U32" s="11"/>
      <c r="V32" s="124">
        <f t="shared" si="1"/>
        <v>65</v>
      </c>
      <c r="W32" s="91">
        <v>234</v>
      </c>
      <c r="X32" s="13">
        <v>298.89999999999998</v>
      </c>
      <c r="Y32" s="13">
        <v>271.93</v>
      </c>
      <c r="Z32" s="131">
        <f t="shared" si="0"/>
        <v>268.27</v>
      </c>
      <c r="AA32" s="131">
        <f t="shared" si="2"/>
        <v>17437.55</v>
      </c>
      <c r="AB32" s="156"/>
    </row>
    <row r="33" spans="1:28" s="1" customFormat="1" ht="30" x14ac:dyDescent="0.25">
      <c r="A33" s="155"/>
      <c r="B33" s="14">
        <v>31</v>
      </c>
      <c r="C33" s="15" t="s">
        <v>58</v>
      </c>
      <c r="D33" s="16" t="s">
        <v>44</v>
      </c>
      <c r="E33" s="12" t="s">
        <v>30</v>
      </c>
      <c r="F33" s="16" t="s">
        <v>705</v>
      </c>
      <c r="G33" s="11" t="s">
        <v>18</v>
      </c>
      <c r="H33" s="112">
        <v>1</v>
      </c>
      <c r="I33" s="11"/>
      <c r="J33" s="11"/>
      <c r="K33" s="112">
        <v>30</v>
      </c>
      <c r="L33" s="11">
        <v>10</v>
      </c>
      <c r="M33" s="11">
        <v>10</v>
      </c>
      <c r="N33" s="11"/>
      <c r="O33" s="11"/>
      <c r="P33" s="11"/>
      <c r="Q33" s="11">
        <v>3</v>
      </c>
      <c r="R33" s="11">
        <v>10</v>
      </c>
      <c r="S33" s="11">
        <v>5</v>
      </c>
      <c r="T33" s="11"/>
      <c r="U33" s="11"/>
      <c r="V33" s="124">
        <f t="shared" si="1"/>
        <v>69</v>
      </c>
      <c r="W33" s="92">
        <v>71</v>
      </c>
      <c r="X33" s="17">
        <v>93.9</v>
      </c>
      <c r="Y33" s="17">
        <v>77.53</v>
      </c>
      <c r="Z33" s="131">
        <f t="shared" si="0"/>
        <v>80.81</v>
      </c>
      <c r="AA33" s="131">
        <f t="shared" si="2"/>
        <v>5575.89</v>
      </c>
      <c r="AB33" s="156"/>
    </row>
    <row r="34" spans="1:28" s="1" customFormat="1" ht="30" x14ac:dyDescent="0.25">
      <c r="A34" s="155"/>
      <c r="B34" s="128">
        <v>32</v>
      </c>
      <c r="C34" s="15" t="s">
        <v>59</v>
      </c>
      <c r="D34" s="16" t="s">
        <v>44</v>
      </c>
      <c r="E34" s="12" t="s">
        <v>30</v>
      </c>
      <c r="F34" s="16" t="s">
        <v>705</v>
      </c>
      <c r="G34" s="11" t="s">
        <v>18</v>
      </c>
      <c r="H34" s="112">
        <v>9</v>
      </c>
      <c r="I34" s="11">
        <v>2</v>
      </c>
      <c r="J34" s="11"/>
      <c r="K34" s="112">
        <v>30</v>
      </c>
      <c r="L34" s="11">
        <v>10</v>
      </c>
      <c r="M34" s="11">
        <v>10</v>
      </c>
      <c r="N34" s="11"/>
      <c r="O34" s="11"/>
      <c r="P34" s="11"/>
      <c r="Q34" s="11">
        <v>3</v>
      </c>
      <c r="R34" s="11">
        <v>10</v>
      </c>
      <c r="S34" s="11">
        <v>1</v>
      </c>
      <c r="T34" s="11"/>
      <c r="U34" s="11"/>
      <c r="V34" s="124">
        <f t="shared" si="1"/>
        <v>75</v>
      </c>
      <c r="W34" s="92">
        <v>71</v>
      </c>
      <c r="X34" s="17">
        <v>93.9</v>
      </c>
      <c r="Y34" s="17">
        <v>77.53</v>
      </c>
      <c r="Z34" s="131">
        <f t="shared" si="0"/>
        <v>80.81</v>
      </c>
      <c r="AA34" s="131">
        <f t="shared" si="2"/>
        <v>6060.75</v>
      </c>
      <c r="AB34" s="156"/>
    </row>
    <row r="35" spans="1:28" s="1" customFormat="1" ht="30" x14ac:dyDescent="0.25">
      <c r="A35" s="155"/>
      <c r="B35" s="128">
        <v>33</v>
      </c>
      <c r="C35" s="15" t="s">
        <v>60</v>
      </c>
      <c r="D35" s="16" t="s">
        <v>44</v>
      </c>
      <c r="E35" s="12" t="s">
        <v>30</v>
      </c>
      <c r="F35" s="16" t="s">
        <v>705</v>
      </c>
      <c r="G35" s="11" t="s">
        <v>18</v>
      </c>
      <c r="H35" s="112">
        <v>1</v>
      </c>
      <c r="I35" s="11"/>
      <c r="J35" s="11"/>
      <c r="K35" s="112">
        <v>30</v>
      </c>
      <c r="L35" s="11">
        <v>10</v>
      </c>
      <c r="M35" s="11">
        <v>10</v>
      </c>
      <c r="N35" s="11"/>
      <c r="O35" s="11"/>
      <c r="P35" s="11"/>
      <c r="Q35" s="11">
        <v>3</v>
      </c>
      <c r="R35" s="11">
        <v>10</v>
      </c>
      <c r="S35" s="11">
        <v>5</v>
      </c>
      <c r="T35" s="11"/>
      <c r="U35" s="11"/>
      <c r="V35" s="124">
        <f t="shared" si="1"/>
        <v>69</v>
      </c>
      <c r="W35" s="92">
        <v>71</v>
      </c>
      <c r="X35" s="17">
        <v>93.9</v>
      </c>
      <c r="Y35" s="17">
        <v>77.53</v>
      </c>
      <c r="Z35" s="131">
        <f t="shared" si="0"/>
        <v>80.81</v>
      </c>
      <c r="AA35" s="131">
        <f t="shared" si="2"/>
        <v>5575.89</v>
      </c>
      <c r="AB35" s="156"/>
    </row>
    <row r="36" spans="1:28" s="1" customFormat="1" x14ac:dyDescent="0.25">
      <c r="A36" s="155"/>
      <c r="B36" s="128">
        <v>34</v>
      </c>
      <c r="C36" s="15" t="s">
        <v>61</v>
      </c>
      <c r="D36" s="16" t="s">
        <v>44</v>
      </c>
      <c r="E36" s="12" t="s">
        <v>30</v>
      </c>
      <c r="F36" s="16" t="s">
        <v>62</v>
      </c>
      <c r="G36" s="11" t="s">
        <v>18</v>
      </c>
      <c r="H36" s="112">
        <v>1</v>
      </c>
      <c r="I36" s="11"/>
      <c r="J36" s="11"/>
      <c r="K36" s="112">
        <v>10</v>
      </c>
      <c r="L36" s="11">
        <v>10</v>
      </c>
      <c r="M36" s="11">
        <v>10</v>
      </c>
      <c r="N36" s="11"/>
      <c r="O36" s="11"/>
      <c r="P36" s="11">
        <v>3</v>
      </c>
      <c r="Q36" s="11">
        <v>2</v>
      </c>
      <c r="R36" s="11">
        <v>10</v>
      </c>
      <c r="S36" s="11">
        <v>2</v>
      </c>
      <c r="T36" s="11"/>
      <c r="U36" s="11"/>
      <c r="V36" s="124">
        <f t="shared" si="1"/>
        <v>48</v>
      </c>
      <c r="W36" s="92">
        <v>71</v>
      </c>
      <c r="X36" s="17">
        <v>93.9</v>
      </c>
      <c r="Y36" s="17">
        <v>77.53</v>
      </c>
      <c r="Z36" s="131">
        <f t="shared" si="0"/>
        <v>80.81</v>
      </c>
      <c r="AA36" s="131">
        <f t="shared" si="2"/>
        <v>3878.88</v>
      </c>
      <c r="AB36" s="156"/>
    </row>
    <row r="37" spans="1:28" s="1" customFormat="1" x14ac:dyDescent="0.25">
      <c r="A37" s="155"/>
      <c r="B37" s="14">
        <v>35</v>
      </c>
      <c r="C37" s="10" t="s">
        <v>63</v>
      </c>
      <c r="D37" s="11" t="s">
        <v>44</v>
      </c>
      <c r="E37" s="12" t="s">
        <v>30</v>
      </c>
      <c r="F37" s="11" t="s">
        <v>64</v>
      </c>
      <c r="G37" s="11" t="s">
        <v>18</v>
      </c>
      <c r="H37" s="112">
        <v>13</v>
      </c>
      <c r="I37" s="11"/>
      <c r="J37" s="11"/>
      <c r="K37" s="112">
        <v>10</v>
      </c>
      <c r="L37" s="11">
        <v>10</v>
      </c>
      <c r="M37" s="11">
        <v>10</v>
      </c>
      <c r="N37" s="11"/>
      <c r="O37" s="11"/>
      <c r="P37" s="11">
        <v>3</v>
      </c>
      <c r="Q37" s="11">
        <v>2</v>
      </c>
      <c r="R37" s="11">
        <v>10</v>
      </c>
      <c r="S37" s="11">
        <v>5</v>
      </c>
      <c r="T37" s="11"/>
      <c r="U37" s="11"/>
      <c r="V37" s="124">
        <f t="shared" si="1"/>
        <v>63</v>
      </c>
      <c r="W37" s="91">
        <v>71</v>
      </c>
      <c r="X37" s="13">
        <v>93.9</v>
      </c>
      <c r="Y37" s="17">
        <v>77.53</v>
      </c>
      <c r="Z37" s="131">
        <f t="shared" si="0"/>
        <v>80.81</v>
      </c>
      <c r="AA37" s="131">
        <f t="shared" si="2"/>
        <v>5091.03</v>
      </c>
      <c r="AB37" s="156"/>
    </row>
    <row r="38" spans="1:28" s="1" customFormat="1" x14ac:dyDescent="0.25">
      <c r="A38" s="155"/>
      <c r="B38" s="128">
        <v>36</v>
      </c>
      <c r="C38" s="10" t="s">
        <v>65</v>
      </c>
      <c r="D38" s="11" t="s">
        <v>44</v>
      </c>
      <c r="E38" s="12" t="s">
        <v>30</v>
      </c>
      <c r="F38" s="11" t="s">
        <v>66</v>
      </c>
      <c r="G38" s="11" t="s">
        <v>18</v>
      </c>
      <c r="H38" s="112">
        <v>13</v>
      </c>
      <c r="I38" s="11"/>
      <c r="J38" s="11"/>
      <c r="K38" s="112">
        <v>10</v>
      </c>
      <c r="L38" s="11">
        <v>10</v>
      </c>
      <c r="M38" s="11">
        <v>10</v>
      </c>
      <c r="N38" s="11"/>
      <c r="O38" s="11"/>
      <c r="P38" s="11">
        <v>3</v>
      </c>
      <c r="Q38" s="11">
        <v>2</v>
      </c>
      <c r="R38" s="11">
        <v>10</v>
      </c>
      <c r="S38" s="11">
        <v>0</v>
      </c>
      <c r="T38" s="11"/>
      <c r="U38" s="11"/>
      <c r="V38" s="124">
        <f t="shared" si="1"/>
        <v>58</v>
      </c>
      <c r="W38" s="91">
        <v>71</v>
      </c>
      <c r="X38" s="13">
        <v>93.9</v>
      </c>
      <c r="Y38" s="17">
        <v>77.53</v>
      </c>
      <c r="Z38" s="131">
        <f t="shared" si="0"/>
        <v>80.81</v>
      </c>
      <c r="AA38" s="131">
        <f t="shared" si="2"/>
        <v>4686.9800000000005</v>
      </c>
      <c r="AB38" s="156"/>
    </row>
    <row r="39" spans="1:28" s="1" customFormat="1" x14ac:dyDescent="0.25">
      <c r="A39" s="155"/>
      <c r="B39" s="128">
        <v>37</v>
      </c>
      <c r="C39" s="15" t="s">
        <v>67</v>
      </c>
      <c r="D39" s="16" t="s">
        <v>44</v>
      </c>
      <c r="E39" s="12" t="s">
        <v>30</v>
      </c>
      <c r="F39" s="16" t="s">
        <v>68</v>
      </c>
      <c r="G39" s="11" t="s">
        <v>18</v>
      </c>
      <c r="H39" s="112"/>
      <c r="I39" s="11"/>
      <c r="J39" s="11"/>
      <c r="K39" s="112">
        <v>10</v>
      </c>
      <c r="L39" s="11">
        <v>10</v>
      </c>
      <c r="M39" s="11"/>
      <c r="N39" s="11"/>
      <c r="O39" s="11"/>
      <c r="P39" s="11"/>
      <c r="Q39" s="11">
        <v>1</v>
      </c>
      <c r="R39" s="11"/>
      <c r="S39" s="11"/>
      <c r="T39" s="11"/>
      <c r="U39" s="11"/>
      <c r="V39" s="124">
        <f t="shared" si="1"/>
        <v>21</v>
      </c>
      <c r="W39" s="92">
        <v>715</v>
      </c>
      <c r="X39" s="17">
        <v>870</v>
      </c>
      <c r="Y39" s="17">
        <v>783.41</v>
      </c>
      <c r="Z39" s="131">
        <f t="shared" si="0"/>
        <v>789.47</v>
      </c>
      <c r="AA39" s="131">
        <f t="shared" si="2"/>
        <v>16578.87</v>
      </c>
      <c r="AB39" s="156"/>
    </row>
    <row r="40" spans="1:28" s="1" customFormat="1" x14ac:dyDescent="0.25">
      <c r="A40" s="155"/>
      <c r="B40" s="128">
        <v>38</v>
      </c>
      <c r="C40" s="15" t="s">
        <v>69</v>
      </c>
      <c r="D40" s="16" t="s">
        <v>44</v>
      </c>
      <c r="E40" s="12" t="s">
        <v>30</v>
      </c>
      <c r="F40" s="16" t="s">
        <v>705</v>
      </c>
      <c r="G40" s="11" t="s">
        <v>18</v>
      </c>
      <c r="H40" s="112"/>
      <c r="I40" s="11"/>
      <c r="J40" s="11"/>
      <c r="K40" s="112">
        <v>10</v>
      </c>
      <c r="L40" s="11">
        <v>1</v>
      </c>
      <c r="M40" s="11"/>
      <c r="N40" s="11"/>
      <c r="O40" s="11"/>
      <c r="P40" s="11"/>
      <c r="Q40" s="11">
        <v>1</v>
      </c>
      <c r="R40" s="11"/>
      <c r="S40" s="11"/>
      <c r="T40" s="11"/>
      <c r="U40" s="11"/>
      <c r="V40" s="124">
        <f t="shared" si="1"/>
        <v>12</v>
      </c>
      <c r="W40" s="92">
        <v>715</v>
      </c>
      <c r="X40" s="17">
        <v>870</v>
      </c>
      <c r="Y40" s="17">
        <v>775.49</v>
      </c>
      <c r="Z40" s="131">
        <f t="shared" si="0"/>
        <v>786.83</v>
      </c>
      <c r="AA40" s="131">
        <f t="shared" si="2"/>
        <v>9441.9600000000009</v>
      </c>
      <c r="AB40" s="156"/>
    </row>
    <row r="41" spans="1:28" s="1" customFormat="1" x14ac:dyDescent="0.25">
      <c r="A41" s="155"/>
      <c r="B41" s="14">
        <v>39</v>
      </c>
      <c r="C41" s="15" t="s">
        <v>70</v>
      </c>
      <c r="D41" s="16" t="s">
        <v>44</v>
      </c>
      <c r="E41" s="12" t="s">
        <v>30</v>
      </c>
      <c r="F41" s="16" t="s">
        <v>71</v>
      </c>
      <c r="G41" s="11" t="s">
        <v>18</v>
      </c>
      <c r="H41" s="112"/>
      <c r="I41" s="11"/>
      <c r="J41" s="11"/>
      <c r="K41" s="112">
        <v>10</v>
      </c>
      <c r="L41" s="11">
        <v>10</v>
      </c>
      <c r="M41" s="11"/>
      <c r="N41" s="11"/>
      <c r="O41" s="11"/>
      <c r="P41" s="11"/>
      <c r="Q41" s="11">
        <v>1</v>
      </c>
      <c r="R41" s="11"/>
      <c r="S41" s="11"/>
      <c r="T41" s="11"/>
      <c r="U41" s="11"/>
      <c r="V41" s="124">
        <f t="shared" si="1"/>
        <v>21</v>
      </c>
      <c r="W41" s="92">
        <v>953</v>
      </c>
      <c r="X41" s="17">
        <v>1980</v>
      </c>
      <c r="Y41" s="17">
        <v>1312.8</v>
      </c>
      <c r="Z41" s="131">
        <f t="shared" si="0"/>
        <v>1415.26</v>
      </c>
      <c r="AA41" s="131">
        <f t="shared" si="2"/>
        <v>29720.46</v>
      </c>
      <c r="AB41" s="156"/>
    </row>
    <row r="42" spans="1:28" s="1" customFormat="1" x14ac:dyDescent="0.25">
      <c r="A42" s="155"/>
      <c r="B42" s="128">
        <v>40</v>
      </c>
      <c r="C42" s="10" t="s">
        <v>72</v>
      </c>
      <c r="D42" s="11" t="s">
        <v>44</v>
      </c>
      <c r="E42" s="12" t="s">
        <v>30</v>
      </c>
      <c r="F42" s="16" t="s">
        <v>705</v>
      </c>
      <c r="G42" s="11" t="s">
        <v>18</v>
      </c>
      <c r="H42" s="112">
        <v>8</v>
      </c>
      <c r="I42" s="11">
        <v>4</v>
      </c>
      <c r="J42" s="11"/>
      <c r="K42" s="112">
        <v>10</v>
      </c>
      <c r="L42" s="11">
        <v>10</v>
      </c>
      <c r="M42" s="11">
        <v>13</v>
      </c>
      <c r="N42" s="11"/>
      <c r="O42" s="11">
        <v>1</v>
      </c>
      <c r="P42" s="11">
        <v>3</v>
      </c>
      <c r="Q42" s="11">
        <v>3</v>
      </c>
      <c r="R42" s="11">
        <v>8</v>
      </c>
      <c r="S42" s="11">
        <v>5</v>
      </c>
      <c r="T42" s="11"/>
      <c r="U42" s="11">
        <v>5</v>
      </c>
      <c r="V42" s="124">
        <f t="shared" si="1"/>
        <v>70</v>
      </c>
      <c r="W42" s="91">
        <v>173</v>
      </c>
      <c r="X42" s="13">
        <v>198.9</v>
      </c>
      <c r="Y42" s="13">
        <v>186.69</v>
      </c>
      <c r="Z42" s="131">
        <f t="shared" si="0"/>
        <v>186.19</v>
      </c>
      <c r="AA42" s="131">
        <f t="shared" si="2"/>
        <v>13033.3</v>
      </c>
      <c r="AB42" s="156"/>
    </row>
    <row r="43" spans="1:28" s="1" customFormat="1" x14ac:dyDescent="0.25">
      <c r="A43" s="155"/>
      <c r="B43" s="128">
        <v>41</v>
      </c>
      <c r="C43" s="15" t="s">
        <v>73</v>
      </c>
      <c r="D43" s="16" t="s">
        <v>44</v>
      </c>
      <c r="E43" s="12" t="s">
        <v>30</v>
      </c>
      <c r="F43" s="16" t="s">
        <v>705</v>
      </c>
      <c r="G43" s="11" t="s">
        <v>18</v>
      </c>
      <c r="H43" s="112"/>
      <c r="I43" s="11"/>
      <c r="J43" s="11"/>
      <c r="K43" s="112">
        <v>10</v>
      </c>
      <c r="L43" s="11">
        <v>10</v>
      </c>
      <c r="M43" s="11">
        <v>13</v>
      </c>
      <c r="N43" s="11"/>
      <c r="O43" s="11">
        <v>1</v>
      </c>
      <c r="P43" s="11">
        <v>3</v>
      </c>
      <c r="Q43" s="11">
        <v>3</v>
      </c>
      <c r="R43" s="11">
        <v>8</v>
      </c>
      <c r="S43" s="11">
        <v>5</v>
      </c>
      <c r="T43" s="11"/>
      <c r="U43" s="11">
        <v>5</v>
      </c>
      <c r="V43" s="124">
        <f t="shared" si="1"/>
        <v>58</v>
      </c>
      <c r="W43" s="92">
        <v>173</v>
      </c>
      <c r="X43" s="17">
        <v>198.9</v>
      </c>
      <c r="Y43" s="17">
        <v>186.69</v>
      </c>
      <c r="Z43" s="131">
        <f t="shared" si="0"/>
        <v>186.19</v>
      </c>
      <c r="AA43" s="131">
        <f t="shared" si="2"/>
        <v>10799.02</v>
      </c>
      <c r="AB43" s="156"/>
    </row>
    <row r="44" spans="1:28" s="1" customFormat="1" x14ac:dyDescent="0.25">
      <c r="A44" s="155"/>
      <c r="B44" s="128">
        <v>42</v>
      </c>
      <c r="C44" s="10" t="s">
        <v>74</v>
      </c>
      <c r="D44" s="11" t="s">
        <v>44</v>
      </c>
      <c r="E44" s="12" t="s">
        <v>30</v>
      </c>
      <c r="F44" s="16" t="s">
        <v>705</v>
      </c>
      <c r="G44" s="11" t="s">
        <v>18</v>
      </c>
      <c r="H44" s="112">
        <v>10</v>
      </c>
      <c r="I44" s="11">
        <v>4</v>
      </c>
      <c r="J44" s="11"/>
      <c r="K44" s="112">
        <v>10</v>
      </c>
      <c r="L44" s="11">
        <v>10</v>
      </c>
      <c r="M44" s="11">
        <v>13</v>
      </c>
      <c r="N44" s="11"/>
      <c r="O44" s="11">
        <v>1</v>
      </c>
      <c r="P44" s="11">
        <v>3</v>
      </c>
      <c r="Q44" s="11">
        <v>3</v>
      </c>
      <c r="R44" s="11">
        <v>8</v>
      </c>
      <c r="S44" s="11">
        <v>5</v>
      </c>
      <c r="T44" s="11"/>
      <c r="U44" s="11">
        <v>2</v>
      </c>
      <c r="V44" s="124">
        <f t="shared" si="1"/>
        <v>69</v>
      </c>
      <c r="W44" s="91">
        <v>173</v>
      </c>
      <c r="X44" s="13">
        <v>198.9</v>
      </c>
      <c r="Y44" s="13">
        <v>186.69</v>
      </c>
      <c r="Z44" s="131">
        <f t="shared" si="0"/>
        <v>186.19</v>
      </c>
      <c r="AA44" s="131">
        <f t="shared" si="2"/>
        <v>12847.11</v>
      </c>
      <c r="AB44" s="156"/>
    </row>
    <row r="45" spans="1:28" s="18" customFormat="1" x14ac:dyDescent="0.25">
      <c r="A45" s="155"/>
      <c r="B45" s="14">
        <v>43</v>
      </c>
      <c r="C45" s="10" t="s">
        <v>75</v>
      </c>
      <c r="D45" s="11" t="s">
        <v>44</v>
      </c>
      <c r="E45" s="12" t="s">
        <v>30</v>
      </c>
      <c r="F45" s="16" t="s">
        <v>705</v>
      </c>
      <c r="G45" s="11" t="s">
        <v>18</v>
      </c>
      <c r="H45" s="112">
        <v>8</v>
      </c>
      <c r="I45" s="11"/>
      <c r="J45" s="11"/>
      <c r="K45" s="112">
        <v>10</v>
      </c>
      <c r="L45" s="11">
        <v>10</v>
      </c>
      <c r="M45" s="11">
        <v>13</v>
      </c>
      <c r="N45" s="11"/>
      <c r="O45" s="11">
        <v>1</v>
      </c>
      <c r="P45" s="11">
        <v>3</v>
      </c>
      <c r="Q45" s="11">
        <v>3</v>
      </c>
      <c r="R45" s="11">
        <v>8</v>
      </c>
      <c r="S45" s="11">
        <v>5</v>
      </c>
      <c r="T45" s="11"/>
      <c r="U45" s="11">
        <v>5</v>
      </c>
      <c r="V45" s="124">
        <f t="shared" si="1"/>
        <v>66</v>
      </c>
      <c r="W45" s="91">
        <v>173</v>
      </c>
      <c r="X45" s="13">
        <v>198.9</v>
      </c>
      <c r="Y45" s="13">
        <v>186.69</v>
      </c>
      <c r="Z45" s="131">
        <f t="shared" si="0"/>
        <v>186.19</v>
      </c>
      <c r="AA45" s="131">
        <f t="shared" si="2"/>
        <v>12288.539999999999</v>
      </c>
      <c r="AB45" s="156"/>
    </row>
    <row r="46" spans="1:28" s="18" customFormat="1" ht="60" x14ac:dyDescent="0.25">
      <c r="A46" s="155"/>
      <c r="B46" s="128">
        <v>44</v>
      </c>
      <c r="C46" s="10" t="s">
        <v>678</v>
      </c>
      <c r="D46" s="11" t="s">
        <v>44</v>
      </c>
      <c r="E46" s="12" t="s">
        <v>30</v>
      </c>
      <c r="F46" s="11" t="s">
        <v>683</v>
      </c>
      <c r="G46" s="11" t="s">
        <v>18</v>
      </c>
      <c r="H46" s="112"/>
      <c r="I46" s="11"/>
      <c r="J46" s="11"/>
      <c r="K46" s="112"/>
      <c r="L46" s="11"/>
      <c r="M46" s="11"/>
      <c r="N46" s="11"/>
      <c r="O46" s="11"/>
      <c r="P46" s="11"/>
      <c r="Q46" s="11"/>
      <c r="R46" s="11">
        <v>2</v>
      </c>
      <c r="S46" s="11"/>
      <c r="T46" s="11"/>
      <c r="U46" s="11"/>
      <c r="V46" s="124">
        <f t="shared" si="1"/>
        <v>2</v>
      </c>
      <c r="W46" s="91">
        <v>994.9</v>
      </c>
      <c r="X46" s="13">
        <v>799</v>
      </c>
      <c r="Y46" s="13">
        <v>911.52</v>
      </c>
      <c r="Z46" s="131">
        <f t="shared" si="0"/>
        <v>901.8</v>
      </c>
      <c r="AA46" s="131">
        <f t="shared" si="2"/>
        <v>1803.6</v>
      </c>
      <c r="AB46" s="156"/>
    </row>
    <row r="47" spans="1:28" s="18" customFormat="1" ht="45" x14ac:dyDescent="0.25">
      <c r="A47" s="155"/>
      <c r="B47" s="128">
        <v>45</v>
      </c>
      <c r="C47" s="10" t="s">
        <v>679</v>
      </c>
      <c r="D47" s="11" t="s">
        <v>44</v>
      </c>
      <c r="E47" s="12" t="s">
        <v>30</v>
      </c>
      <c r="F47" s="11" t="s">
        <v>684</v>
      </c>
      <c r="G47" s="11" t="s">
        <v>18</v>
      </c>
      <c r="H47" s="112"/>
      <c r="I47" s="11"/>
      <c r="J47" s="11"/>
      <c r="K47" s="112"/>
      <c r="L47" s="11"/>
      <c r="M47" s="11"/>
      <c r="N47" s="11"/>
      <c r="O47" s="11"/>
      <c r="P47" s="11"/>
      <c r="Q47" s="11"/>
      <c r="R47" s="11">
        <v>2</v>
      </c>
      <c r="S47" s="11"/>
      <c r="T47" s="11"/>
      <c r="U47" s="11"/>
      <c r="V47" s="124">
        <f t="shared" si="1"/>
        <v>2</v>
      </c>
      <c r="W47" s="91">
        <v>799</v>
      </c>
      <c r="X47" s="13">
        <v>911.52</v>
      </c>
      <c r="Y47" s="13">
        <v>949.9</v>
      </c>
      <c r="Z47" s="131">
        <f t="shared" si="0"/>
        <v>886.8</v>
      </c>
      <c r="AA47" s="131">
        <f t="shared" si="2"/>
        <v>1773.6</v>
      </c>
      <c r="AB47" s="156"/>
    </row>
    <row r="48" spans="1:28" s="18" customFormat="1" ht="60" x14ac:dyDescent="0.25">
      <c r="A48" s="155"/>
      <c r="B48" s="128">
        <v>46</v>
      </c>
      <c r="C48" s="10" t="s">
        <v>680</v>
      </c>
      <c r="D48" s="11" t="s">
        <v>44</v>
      </c>
      <c r="E48" s="12" t="s">
        <v>30</v>
      </c>
      <c r="F48" s="11" t="s">
        <v>685</v>
      </c>
      <c r="G48" s="11" t="s">
        <v>18</v>
      </c>
      <c r="H48" s="112"/>
      <c r="I48" s="11"/>
      <c r="J48" s="11"/>
      <c r="K48" s="112"/>
      <c r="L48" s="11"/>
      <c r="M48" s="11"/>
      <c r="N48" s="11"/>
      <c r="O48" s="11"/>
      <c r="P48" s="11"/>
      <c r="Q48" s="11"/>
      <c r="R48" s="11">
        <v>15</v>
      </c>
      <c r="S48" s="11"/>
      <c r="T48" s="11"/>
      <c r="U48" s="11"/>
      <c r="V48" s="124">
        <f t="shared" si="1"/>
        <v>15</v>
      </c>
      <c r="W48" s="91">
        <v>209.9</v>
      </c>
      <c r="X48" s="13">
        <v>214.9</v>
      </c>
      <c r="Y48" s="13">
        <v>213.88</v>
      </c>
      <c r="Z48" s="131">
        <f t="shared" si="0"/>
        <v>212.89</v>
      </c>
      <c r="AA48" s="131">
        <f t="shared" si="2"/>
        <v>3193.35</v>
      </c>
      <c r="AB48" s="156"/>
    </row>
    <row r="49" spans="1:28" s="18" customFormat="1" ht="60" x14ac:dyDescent="0.25">
      <c r="A49" s="155"/>
      <c r="B49" s="14">
        <v>47</v>
      </c>
      <c r="C49" s="10" t="s">
        <v>681</v>
      </c>
      <c r="D49" s="11" t="s">
        <v>44</v>
      </c>
      <c r="E49" s="12" t="s">
        <v>30</v>
      </c>
      <c r="F49" s="11" t="s">
        <v>686</v>
      </c>
      <c r="G49" s="11" t="s">
        <v>18</v>
      </c>
      <c r="H49" s="112"/>
      <c r="I49" s="11"/>
      <c r="J49" s="11"/>
      <c r="K49" s="112"/>
      <c r="L49" s="11"/>
      <c r="M49" s="11"/>
      <c r="N49" s="11"/>
      <c r="O49" s="11"/>
      <c r="P49" s="11"/>
      <c r="Q49" s="11"/>
      <c r="R49" s="11">
        <v>8</v>
      </c>
      <c r="S49" s="11"/>
      <c r="T49" s="11"/>
      <c r="U49" s="11"/>
      <c r="V49" s="124">
        <f t="shared" si="1"/>
        <v>8</v>
      </c>
      <c r="W49" s="91">
        <v>546.05999999999995</v>
      </c>
      <c r="X49" s="13">
        <v>642.20000000000005</v>
      </c>
      <c r="Y49" s="13">
        <v>489.9</v>
      </c>
      <c r="Z49" s="131">
        <f t="shared" si="0"/>
        <v>559.38</v>
      </c>
      <c r="AA49" s="131">
        <f t="shared" si="2"/>
        <v>4475.04</v>
      </c>
      <c r="AB49" s="156"/>
    </row>
    <row r="50" spans="1:28" s="18" customFormat="1" x14ac:dyDescent="0.25">
      <c r="A50" s="155"/>
      <c r="B50" s="128">
        <v>48</v>
      </c>
      <c r="C50" s="10" t="s">
        <v>682</v>
      </c>
      <c r="D50" s="11" t="s">
        <v>44</v>
      </c>
      <c r="E50" s="12" t="s">
        <v>30</v>
      </c>
      <c r="F50" s="11" t="s">
        <v>687</v>
      </c>
      <c r="G50" s="11" t="s">
        <v>18</v>
      </c>
      <c r="H50" s="112"/>
      <c r="I50" s="11"/>
      <c r="J50" s="11"/>
      <c r="K50" s="112"/>
      <c r="L50" s="11"/>
      <c r="M50" s="11"/>
      <c r="N50" s="11"/>
      <c r="O50" s="11"/>
      <c r="P50" s="11"/>
      <c r="Q50" s="11"/>
      <c r="R50" s="11">
        <v>8</v>
      </c>
      <c r="S50" s="11"/>
      <c r="T50" s="11"/>
      <c r="U50" s="11"/>
      <c r="V50" s="124">
        <f t="shared" si="1"/>
        <v>8</v>
      </c>
      <c r="W50" s="91">
        <v>364.77</v>
      </c>
      <c r="X50" s="13">
        <v>379.9</v>
      </c>
      <c r="Y50" s="13">
        <v>347.67</v>
      </c>
      <c r="Z50" s="131">
        <f t="shared" si="0"/>
        <v>364.11</v>
      </c>
      <c r="AA50" s="131">
        <f t="shared" si="2"/>
        <v>2912.88</v>
      </c>
      <c r="AB50" s="156"/>
    </row>
    <row r="51" spans="1:28" s="18" customFormat="1" x14ac:dyDescent="0.25">
      <c r="A51" s="155"/>
      <c r="B51" s="128">
        <v>49</v>
      </c>
      <c r="C51" s="10" t="s">
        <v>61</v>
      </c>
      <c r="D51" s="11" t="s">
        <v>44</v>
      </c>
      <c r="E51" s="12" t="s">
        <v>30</v>
      </c>
      <c r="F51" s="16" t="s">
        <v>705</v>
      </c>
      <c r="G51" s="11" t="s">
        <v>18</v>
      </c>
      <c r="H51" s="112"/>
      <c r="I51" s="11"/>
      <c r="J51" s="11"/>
      <c r="K51" s="112"/>
      <c r="L51" s="11"/>
      <c r="M51" s="11"/>
      <c r="N51" s="11"/>
      <c r="O51" s="11"/>
      <c r="P51" s="11"/>
      <c r="Q51" s="11"/>
      <c r="R51" s="11">
        <v>8</v>
      </c>
      <c r="S51" s="11"/>
      <c r="T51" s="11"/>
      <c r="U51" s="11"/>
      <c r="V51" s="124">
        <f t="shared" si="1"/>
        <v>8</v>
      </c>
      <c r="W51" s="91">
        <v>139.9</v>
      </c>
      <c r="X51" s="13">
        <v>133.59</v>
      </c>
      <c r="Y51" s="13">
        <v>129.9</v>
      </c>
      <c r="Z51" s="131">
        <f t="shared" si="0"/>
        <v>134.46</v>
      </c>
      <c r="AA51" s="131">
        <f t="shared" si="2"/>
        <v>1075.68</v>
      </c>
      <c r="AB51" s="156"/>
    </row>
    <row r="52" spans="1:28" s="18" customFormat="1" x14ac:dyDescent="0.25">
      <c r="A52" s="155"/>
      <c r="B52" s="128">
        <v>50</v>
      </c>
      <c r="C52" s="15" t="s">
        <v>76</v>
      </c>
      <c r="D52" s="20" t="s">
        <v>24</v>
      </c>
      <c r="E52" s="12" t="s">
        <v>30</v>
      </c>
      <c r="F52" s="16" t="s">
        <v>77</v>
      </c>
      <c r="G52" s="11" t="s">
        <v>18</v>
      </c>
      <c r="H52" s="112">
        <v>3</v>
      </c>
      <c r="I52" s="11"/>
      <c r="J52" s="11"/>
      <c r="K52" s="112">
        <v>20</v>
      </c>
      <c r="L52" s="11"/>
      <c r="M52" s="11">
        <v>20</v>
      </c>
      <c r="N52" s="11"/>
      <c r="O52" s="11">
        <v>12</v>
      </c>
      <c r="P52" s="11"/>
      <c r="Q52" s="11">
        <v>20</v>
      </c>
      <c r="R52" s="11">
        <v>10</v>
      </c>
      <c r="S52" s="11">
        <v>10</v>
      </c>
      <c r="T52" s="11">
        <v>2</v>
      </c>
      <c r="U52" s="11"/>
      <c r="V52" s="124">
        <f t="shared" si="1"/>
        <v>97</v>
      </c>
      <c r="W52" s="92">
        <v>180</v>
      </c>
      <c r="X52" s="17">
        <v>279.89999999999998</v>
      </c>
      <c r="Y52" s="17">
        <v>225.89</v>
      </c>
      <c r="Z52" s="131">
        <f t="shared" si="0"/>
        <v>228.59</v>
      </c>
      <c r="AA52" s="131">
        <f t="shared" si="2"/>
        <v>22173.23</v>
      </c>
      <c r="AB52" s="156"/>
    </row>
    <row r="53" spans="1:28" s="1" customFormat="1" x14ac:dyDescent="0.25">
      <c r="A53" s="155"/>
      <c r="B53" s="14">
        <v>51</v>
      </c>
      <c r="C53" s="10" t="s">
        <v>78</v>
      </c>
      <c r="D53" s="11" t="s">
        <v>15</v>
      </c>
      <c r="E53" s="12" t="s">
        <v>30</v>
      </c>
      <c r="F53" s="11" t="s">
        <v>79</v>
      </c>
      <c r="G53" s="11" t="s">
        <v>18</v>
      </c>
      <c r="H53" s="112">
        <v>9</v>
      </c>
      <c r="I53" s="11"/>
      <c r="J53" s="11">
        <v>2</v>
      </c>
      <c r="K53" s="112">
        <v>42</v>
      </c>
      <c r="L53" s="11"/>
      <c r="M53" s="11">
        <v>5</v>
      </c>
      <c r="N53" s="11"/>
      <c r="O53" s="11">
        <v>6</v>
      </c>
      <c r="P53" s="11"/>
      <c r="Q53" s="11">
        <v>20</v>
      </c>
      <c r="R53" s="11">
        <v>5</v>
      </c>
      <c r="S53" s="11"/>
      <c r="T53" s="11">
        <v>2</v>
      </c>
      <c r="U53" s="11"/>
      <c r="V53" s="124">
        <f t="shared" si="1"/>
        <v>91</v>
      </c>
      <c r="W53" s="91">
        <v>22</v>
      </c>
      <c r="X53" s="13">
        <v>44.9</v>
      </c>
      <c r="Y53" s="13">
        <v>41.34</v>
      </c>
      <c r="Z53" s="131">
        <f t="shared" si="0"/>
        <v>36.08</v>
      </c>
      <c r="AA53" s="131">
        <f t="shared" si="2"/>
        <v>3283.2799999999997</v>
      </c>
      <c r="AB53" s="156"/>
    </row>
    <row r="54" spans="1:28" s="1" customFormat="1" x14ac:dyDescent="0.25">
      <c r="A54" s="155"/>
      <c r="B54" s="128">
        <v>52</v>
      </c>
      <c r="C54" s="10" t="s">
        <v>80</v>
      </c>
      <c r="D54" s="11" t="s">
        <v>15</v>
      </c>
      <c r="E54" s="12" t="s">
        <v>30</v>
      </c>
      <c r="F54" s="11" t="s">
        <v>81</v>
      </c>
      <c r="G54" s="11" t="s">
        <v>18</v>
      </c>
      <c r="H54" s="112">
        <v>5</v>
      </c>
      <c r="I54" s="11"/>
      <c r="J54" s="11">
        <v>4</v>
      </c>
      <c r="K54" s="112">
        <v>40</v>
      </c>
      <c r="L54" s="11"/>
      <c r="M54" s="11">
        <v>20</v>
      </c>
      <c r="N54" s="11"/>
      <c r="O54" s="11"/>
      <c r="P54" s="11"/>
      <c r="Q54" s="11">
        <v>20</v>
      </c>
      <c r="R54" s="11">
        <v>10</v>
      </c>
      <c r="S54" s="11"/>
      <c r="T54" s="11">
        <v>2</v>
      </c>
      <c r="U54" s="11"/>
      <c r="V54" s="124">
        <f t="shared" si="1"/>
        <v>101</v>
      </c>
      <c r="W54" s="91">
        <v>45</v>
      </c>
      <c r="X54" s="13">
        <v>79.900000000000006</v>
      </c>
      <c r="Y54" s="13">
        <v>69.790000000000006</v>
      </c>
      <c r="Z54" s="131">
        <f t="shared" si="0"/>
        <v>64.89</v>
      </c>
      <c r="AA54" s="131">
        <f t="shared" si="2"/>
        <v>6553.89</v>
      </c>
      <c r="AB54" s="156"/>
    </row>
    <row r="55" spans="1:28" s="1" customFormat="1" x14ac:dyDescent="0.25">
      <c r="A55" s="155"/>
      <c r="B55" s="128">
        <v>53</v>
      </c>
      <c r="C55" s="10" t="s">
        <v>583</v>
      </c>
      <c r="D55" s="11" t="s">
        <v>34</v>
      </c>
      <c r="E55" s="12" t="s">
        <v>30</v>
      </c>
      <c r="F55" s="11" t="s">
        <v>82</v>
      </c>
      <c r="G55" s="11" t="s">
        <v>18</v>
      </c>
      <c r="H55" s="112"/>
      <c r="I55" s="11"/>
      <c r="J55" s="11"/>
      <c r="K55" s="112">
        <v>10</v>
      </c>
      <c r="L55" s="11"/>
      <c r="M55" s="11"/>
      <c r="N55" s="11"/>
      <c r="O55" s="11"/>
      <c r="P55" s="11"/>
      <c r="Q55" s="11">
        <v>10</v>
      </c>
      <c r="R55" s="11"/>
      <c r="S55" s="11"/>
      <c r="T55" s="11"/>
      <c r="U55" s="11"/>
      <c r="V55" s="124">
        <f t="shared" si="1"/>
        <v>20</v>
      </c>
      <c r="W55" s="91">
        <v>92</v>
      </c>
      <c r="X55" s="13">
        <v>189</v>
      </c>
      <c r="Y55" s="13">
        <v>93.42</v>
      </c>
      <c r="Z55" s="131">
        <f t="shared" si="0"/>
        <v>124.8</v>
      </c>
      <c r="AA55" s="131">
        <f t="shared" si="2"/>
        <v>2496</v>
      </c>
      <c r="AB55" s="156"/>
    </row>
    <row r="56" spans="1:28" s="1" customFormat="1" ht="30" x14ac:dyDescent="0.25">
      <c r="A56" s="155"/>
      <c r="B56" s="128">
        <v>54</v>
      </c>
      <c r="C56" s="10" t="s">
        <v>83</v>
      </c>
      <c r="D56" s="11" t="s">
        <v>34</v>
      </c>
      <c r="E56" s="12" t="s">
        <v>30</v>
      </c>
      <c r="F56" s="11" t="s">
        <v>84</v>
      </c>
      <c r="G56" s="11" t="s">
        <v>18</v>
      </c>
      <c r="H56" s="112">
        <v>15</v>
      </c>
      <c r="I56" s="11"/>
      <c r="J56" s="11"/>
      <c r="K56" s="112">
        <v>10</v>
      </c>
      <c r="L56" s="11"/>
      <c r="M56" s="11"/>
      <c r="N56" s="11"/>
      <c r="O56" s="11"/>
      <c r="P56" s="11"/>
      <c r="Q56" s="11"/>
      <c r="R56" s="11"/>
      <c r="S56" s="11"/>
      <c r="T56" s="11"/>
      <c r="U56" s="11">
        <v>500</v>
      </c>
      <c r="V56" s="124">
        <f t="shared" si="1"/>
        <v>525</v>
      </c>
      <c r="W56" s="91">
        <v>27</v>
      </c>
      <c r="X56" s="13">
        <v>54.9</v>
      </c>
      <c r="Y56" s="13">
        <v>36.5</v>
      </c>
      <c r="Z56" s="131">
        <f t="shared" si="0"/>
        <v>39.46</v>
      </c>
      <c r="AA56" s="131">
        <f t="shared" si="2"/>
        <v>20716.5</v>
      </c>
      <c r="AB56" s="156"/>
    </row>
    <row r="57" spans="1:28" s="1" customFormat="1" x14ac:dyDescent="0.25">
      <c r="A57" s="155"/>
      <c r="B57" s="14">
        <v>55</v>
      </c>
      <c r="C57" s="10" t="s">
        <v>85</v>
      </c>
      <c r="D57" s="11" t="s">
        <v>24</v>
      </c>
      <c r="E57" s="12" t="s">
        <v>20</v>
      </c>
      <c r="F57" s="11" t="s">
        <v>86</v>
      </c>
      <c r="G57" s="11" t="s">
        <v>18</v>
      </c>
      <c r="H57" s="112">
        <v>5</v>
      </c>
      <c r="I57" s="11">
        <v>5</v>
      </c>
      <c r="J57" s="11"/>
      <c r="K57" s="112">
        <v>26</v>
      </c>
      <c r="L57" s="11"/>
      <c r="M57" s="11"/>
      <c r="N57" s="11"/>
      <c r="O57" s="11">
        <v>6</v>
      </c>
      <c r="P57" s="11"/>
      <c r="Q57" s="11">
        <v>2</v>
      </c>
      <c r="R57" s="11">
        <v>2</v>
      </c>
      <c r="S57" s="11"/>
      <c r="T57" s="11"/>
      <c r="U57" s="11"/>
      <c r="V57" s="124">
        <f t="shared" si="1"/>
        <v>46</v>
      </c>
      <c r="W57" s="91">
        <v>22</v>
      </c>
      <c r="X57" s="13">
        <v>44.9</v>
      </c>
      <c r="Y57" s="13">
        <v>41.11</v>
      </c>
      <c r="Z57" s="131">
        <f t="shared" si="0"/>
        <v>36</v>
      </c>
      <c r="AA57" s="131">
        <f t="shared" si="2"/>
        <v>1656</v>
      </c>
      <c r="AB57" s="156"/>
    </row>
    <row r="58" spans="1:28" s="1" customFormat="1" x14ac:dyDescent="0.25">
      <c r="A58" s="155"/>
      <c r="B58" s="128">
        <v>56</v>
      </c>
      <c r="C58" s="10" t="s">
        <v>87</v>
      </c>
      <c r="D58" s="11" t="s">
        <v>24</v>
      </c>
      <c r="E58" s="12" t="s">
        <v>30</v>
      </c>
      <c r="F58" s="11" t="s">
        <v>706</v>
      </c>
      <c r="G58" s="11" t="s">
        <v>18</v>
      </c>
      <c r="H58" s="112"/>
      <c r="I58" s="11">
        <v>5</v>
      </c>
      <c r="J58" s="11"/>
      <c r="K58" s="112">
        <v>30</v>
      </c>
      <c r="L58" s="11"/>
      <c r="M58" s="11">
        <v>5</v>
      </c>
      <c r="N58" s="11"/>
      <c r="O58" s="11"/>
      <c r="P58" s="11"/>
      <c r="Q58" s="11"/>
      <c r="R58" s="11">
        <v>5</v>
      </c>
      <c r="S58" s="11"/>
      <c r="T58" s="11"/>
      <c r="U58" s="11"/>
      <c r="V58" s="124">
        <f t="shared" si="1"/>
        <v>45</v>
      </c>
      <c r="W58" s="91">
        <v>9</v>
      </c>
      <c r="X58" s="13">
        <v>18.7</v>
      </c>
      <c r="Y58" s="13">
        <v>11.82</v>
      </c>
      <c r="Z58" s="131">
        <f t="shared" si="0"/>
        <v>13.17</v>
      </c>
      <c r="AA58" s="131">
        <f t="shared" si="2"/>
        <v>592.65</v>
      </c>
      <c r="AB58" s="156"/>
    </row>
    <row r="59" spans="1:28" s="1" customFormat="1" x14ac:dyDescent="0.25">
      <c r="A59" s="155"/>
      <c r="B59" s="128">
        <v>57</v>
      </c>
      <c r="C59" s="10" t="s">
        <v>88</v>
      </c>
      <c r="D59" s="11" t="s">
        <v>24</v>
      </c>
      <c r="E59" s="12" t="s">
        <v>89</v>
      </c>
      <c r="F59" s="16" t="s">
        <v>705</v>
      </c>
      <c r="G59" s="11" t="s">
        <v>90</v>
      </c>
      <c r="H59" s="112">
        <v>3</v>
      </c>
      <c r="I59" s="11"/>
      <c r="J59" s="11"/>
      <c r="K59" s="112">
        <v>80</v>
      </c>
      <c r="L59" s="11"/>
      <c r="M59" s="11"/>
      <c r="N59" s="11"/>
      <c r="O59" s="11"/>
      <c r="P59" s="11"/>
      <c r="Q59" s="11"/>
      <c r="R59" s="11">
        <v>15</v>
      </c>
      <c r="S59" s="11"/>
      <c r="T59" s="11"/>
      <c r="U59" s="11"/>
      <c r="V59" s="124">
        <f t="shared" si="1"/>
        <v>98</v>
      </c>
      <c r="W59" s="91">
        <v>9</v>
      </c>
      <c r="X59" s="13">
        <v>14.8</v>
      </c>
      <c r="Y59" s="13">
        <v>14.61</v>
      </c>
      <c r="Z59" s="131">
        <f t="shared" si="0"/>
        <v>12.8</v>
      </c>
      <c r="AA59" s="131">
        <f t="shared" si="2"/>
        <v>1254.4000000000001</v>
      </c>
      <c r="AB59" s="156"/>
    </row>
    <row r="60" spans="1:28" s="1" customFormat="1" x14ac:dyDescent="0.25">
      <c r="A60" s="155"/>
      <c r="B60" s="128">
        <v>58</v>
      </c>
      <c r="C60" s="10" t="s">
        <v>91</v>
      </c>
      <c r="D60" s="11" t="s">
        <v>24</v>
      </c>
      <c r="E60" s="12" t="s">
        <v>20</v>
      </c>
      <c r="F60" s="11" t="s">
        <v>25</v>
      </c>
      <c r="G60" s="11" t="s">
        <v>22</v>
      </c>
      <c r="H60" s="112"/>
      <c r="I60" s="11"/>
      <c r="J60" s="11"/>
      <c r="K60" s="112">
        <v>23</v>
      </c>
      <c r="L60" s="11"/>
      <c r="M60" s="11"/>
      <c r="N60" s="11"/>
      <c r="O60" s="11"/>
      <c r="P60" s="11"/>
      <c r="Q60" s="11"/>
      <c r="R60" s="11"/>
      <c r="S60" s="11"/>
      <c r="T60" s="11"/>
      <c r="U60" s="11"/>
      <c r="V60" s="124">
        <f t="shared" si="1"/>
        <v>23</v>
      </c>
      <c r="W60" s="91">
        <v>55</v>
      </c>
      <c r="X60" s="13">
        <v>82.9</v>
      </c>
      <c r="Y60" s="13">
        <v>62.91</v>
      </c>
      <c r="Z60" s="131">
        <f t="shared" si="0"/>
        <v>66.930000000000007</v>
      </c>
      <c r="AA60" s="131">
        <f t="shared" si="2"/>
        <v>1539.39</v>
      </c>
      <c r="AB60" s="156"/>
    </row>
    <row r="61" spans="1:28" s="1" customFormat="1" x14ac:dyDescent="0.25">
      <c r="A61" s="155"/>
      <c r="B61" s="14">
        <v>59</v>
      </c>
      <c r="C61" s="10" t="s">
        <v>92</v>
      </c>
      <c r="D61" s="11" t="s">
        <v>24</v>
      </c>
      <c r="E61" s="12" t="s">
        <v>20</v>
      </c>
      <c r="F61" s="11" t="s">
        <v>25</v>
      </c>
      <c r="G61" s="11" t="s">
        <v>22</v>
      </c>
      <c r="H61" s="112"/>
      <c r="I61" s="11"/>
      <c r="J61" s="11"/>
      <c r="K61" s="112">
        <v>23</v>
      </c>
      <c r="L61" s="11"/>
      <c r="M61" s="11">
        <v>8</v>
      </c>
      <c r="N61" s="11"/>
      <c r="O61" s="11"/>
      <c r="P61" s="11"/>
      <c r="Q61" s="11"/>
      <c r="R61" s="11"/>
      <c r="S61" s="11"/>
      <c r="T61" s="11"/>
      <c r="U61" s="11"/>
      <c r="V61" s="124">
        <f t="shared" si="1"/>
        <v>31</v>
      </c>
      <c r="W61" s="91">
        <v>70</v>
      </c>
      <c r="X61" s="13">
        <v>109.8</v>
      </c>
      <c r="Y61" s="13">
        <v>91.46</v>
      </c>
      <c r="Z61" s="131">
        <f t="shared" si="0"/>
        <v>90.42</v>
      </c>
      <c r="AA61" s="131">
        <f t="shared" si="2"/>
        <v>2803.02</v>
      </c>
      <c r="AB61" s="156"/>
    </row>
    <row r="62" spans="1:28" s="1" customFormat="1" x14ac:dyDescent="0.25">
      <c r="A62" s="155"/>
      <c r="B62" s="128">
        <v>60</v>
      </c>
      <c r="C62" s="10" t="s">
        <v>93</v>
      </c>
      <c r="D62" s="11" t="s">
        <v>24</v>
      </c>
      <c r="E62" s="12" t="s">
        <v>20</v>
      </c>
      <c r="F62" s="11" t="s">
        <v>25</v>
      </c>
      <c r="G62" s="11" t="s">
        <v>22</v>
      </c>
      <c r="H62" s="112"/>
      <c r="I62" s="11"/>
      <c r="J62" s="11"/>
      <c r="K62" s="112">
        <v>23</v>
      </c>
      <c r="L62" s="11"/>
      <c r="M62" s="11">
        <v>4</v>
      </c>
      <c r="N62" s="11"/>
      <c r="O62" s="11"/>
      <c r="P62" s="11"/>
      <c r="Q62" s="11"/>
      <c r="R62" s="11">
        <v>15</v>
      </c>
      <c r="S62" s="11"/>
      <c r="T62" s="11"/>
      <c r="U62" s="11"/>
      <c r="V62" s="124">
        <f t="shared" si="1"/>
        <v>42</v>
      </c>
      <c r="W62" s="91">
        <v>84</v>
      </c>
      <c r="X62" s="13">
        <v>149.80000000000001</v>
      </c>
      <c r="Y62" s="13">
        <v>109.88</v>
      </c>
      <c r="Z62" s="131">
        <f t="shared" si="0"/>
        <v>114.56</v>
      </c>
      <c r="AA62" s="131">
        <f t="shared" si="2"/>
        <v>4811.5200000000004</v>
      </c>
      <c r="AB62" s="156"/>
    </row>
    <row r="63" spans="1:28" s="1" customFormat="1" ht="64.5" customHeight="1" x14ac:dyDescent="0.25">
      <c r="A63" s="155"/>
      <c r="B63" s="128">
        <v>61</v>
      </c>
      <c r="C63" s="10" t="s">
        <v>94</v>
      </c>
      <c r="D63" s="11" t="s">
        <v>44</v>
      </c>
      <c r="E63" s="12" t="s">
        <v>30</v>
      </c>
      <c r="F63" s="11" t="s">
        <v>38</v>
      </c>
      <c r="G63" s="11" t="s">
        <v>18</v>
      </c>
      <c r="H63" s="112">
        <v>1</v>
      </c>
      <c r="I63" s="11"/>
      <c r="J63" s="11"/>
      <c r="K63" s="112">
        <v>30</v>
      </c>
      <c r="L63" s="11"/>
      <c r="M63" s="11"/>
      <c r="N63" s="11"/>
      <c r="O63" s="11">
        <v>1</v>
      </c>
      <c r="P63" s="11"/>
      <c r="Q63" s="11"/>
      <c r="R63" s="11"/>
      <c r="S63" s="11"/>
      <c r="T63" s="11"/>
      <c r="U63" s="11"/>
      <c r="V63" s="124">
        <f t="shared" si="1"/>
        <v>32</v>
      </c>
      <c r="W63" s="91">
        <v>110</v>
      </c>
      <c r="X63" s="13">
        <v>129.9</v>
      </c>
      <c r="Y63" s="13">
        <v>124.45</v>
      </c>
      <c r="Z63" s="131">
        <f t="shared" si="0"/>
        <v>121.45</v>
      </c>
      <c r="AA63" s="131">
        <f t="shared" si="2"/>
        <v>3886.4</v>
      </c>
      <c r="AB63" s="156"/>
    </row>
    <row r="64" spans="1:28" s="1" customFormat="1" x14ac:dyDescent="0.25">
      <c r="A64" s="155"/>
      <c r="B64" s="128">
        <v>62</v>
      </c>
      <c r="C64" s="10" t="s">
        <v>95</v>
      </c>
      <c r="D64" s="11" t="s">
        <v>29</v>
      </c>
      <c r="E64" s="12" t="s">
        <v>30</v>
      </c>
      <c r="F64" s="11" t="s">
        <v>38</v>
      </c>
      <c r="G64" s="11" t="s">
        <v>18</v>
      </c>
      <c r="H64" s="112"/>
      <c r="I64" s="11"/>
      <c r="J64" s="11"/>
      <c r="K64" s="112">
        <v>20</v>
      </c>
      <c r="L64" s="11"/>
      <c r="M64" s="11"/>
      <c r="N64" s="11"/>
      <c r="O64" s="11"/>
      <c r="P64" s="11"/>
      <c r="Q64" s="11"/>
      <c r="R64" s="11"/>
      <c r="S64" s="11">
        <v>2</v>
      </c>
      <c r="T64" s="11"/>
      <c r="U64" s="11"/>
      <c r="V64" s="124">
        <f t="shared" si="1"/>
        <v>22</v>
      </c>
      <c r="W64" s="91">
        <v>2.99</v>
      </c>
      <c r="X64" s="13">
        <v>5.25</v>
      </c>
      <c r="Y64" s="13">
        <v>4.63</v>
      </c>
      <c r="Z64" s="131">
        <f t="shared" si="0"/>
        <v>4.29</v>
      </c>
      <c r="AA64" s="131">
        <f t="shared" si="2"/>
        <v>94.38</v>
      </c>
      <c r="AB64" s="156"/>
    </row>
    <row r="65" spans="1:28" s="1" customFormat="1" x14ac:dyDescent="0.25">
      <c r="A65" s="155"/>
      <c r="B65" s="14">
        <v>63</v>
      </c>
      <c r="C65" s="10" t="s">
        <v>96</v>
      </c>
      <c r="D65" s="11" t="s">
        <v>24</v>
      </c>
      <c r="E65" s="12" t="s">
        <v>30</v>
      </c>
      <c r="F65" s="11" t="s">
        <v>38</v>
      </c>
      <c r="G65" s="11" t="s">
        <v>18</v>
      </c>
      <c r="H65" s="112">
        <v>1</v>
      </c>
      <c r="I65" s="11">
        <v>1</v>
      </c>
      <c r="J65" s="11"/>
      <c r="K65" s="112">
        <v>20</v>
      </c>
      <c r="L65" s="11"/>
      <c r="M65" s="11">
        <v>1</v>
      </c>
      <c r="N65" s="11"/>
      <c r="O65" s="11"/>
      <c r="P65" s="11"/>
      <c r="Q65" s="11"/>
      <c r="R65" s="11"/>
      <c r="S65" s="11"/>
      <c r="T65" s="11"/>
      <c r="U65" s="11"/>
      <c r="V65" s="124">
        <f t="shared" si="1"/>
        <v>23</v>
      </c>
      <c r="W65" s="91">
        <v>280</v>
      </c>
      <c r="X65" s="13">
        <v>525</v>
      </c>
      <c r="Y65" s="13">
        <v>369.69</v>
      </c>
      <c r="Z65" s="131">
        <f t="shared" si="0"/>
        <v>391.56</v>
      </c>
      <c r="AA65" s="131">
        <f t="shared" si="2"/>
        <v>9005.8799999999992</v>
      </c>
      <c r="AB65" s="156"/>
    </row>
    <row r="66" spans="1:28" s="1" customFormat="1" x14ac:dyDescent="0.25">
      <c r="A66" s="155"/>
      <c r="B66" s="128">
        <v>64</v>
      </c>
      <c r="C66" s="15" t="s">
        <v>97</v>
      </c>
      <c r="D66" s="16" t="s">
        <v>44</v>
      </c>
      <c r="E66" s="12" t="s">
        <v>30</v>
      </c>
      <c r="F66" s="16" t="s">
        <v>98</v>
      </c>
      <c r="G66" s="11" t="s">
        <v>18</v>
      </c>
      <c r="H66" s="112"/>
      <c r="I66" s="11">
        <v>1</v>
      </c>
      <c r="J66" s="11"/>
      <c r="K66" s="112">
        <v>10</v>
      </c>
      <c r="L66" s="11"/>
      <c r="M66" s="11">
        <v>3</v>
      </c>
      <c r="N66" s="11">
        <v>1</v>
      </c>
      <c r="O66" s="11"/>
      <c r="P66" s="11">
        <v>2</v>
      </c>
      <c r="Q66" s="11">
        <v>3</v>
      </c>
      <c r="R66" s="11"/>
      <c r="S66" s="11"/>
      <c r="T66" s="11"/>
      <c r="U66" s="11"/>
      <c r="V66" s="124">
        <f t="shared" si="1"/>
        <v>20</v>
      </c>
      <c r="W66" s="92">
        <v>280</v>
      </c>
      <c r="X66" s="17">
        <v>345</v>
      </c>
      <c r="Y66" s="13">
        <v>289.72000000000003</v>
      </c>
      <c r="Z66" s="131">
        <f t="shared" si="0"/>
        <v>304.89999999999998</v>
      </c>
      <c r="AA66" s="131">
        <f t="shared" si="2"/>
        <v>6098</v>
      </c>
      <c r="AB66" s="156"/>
    </row>
    <row r="67" spans="1:28" s="1" customFormat="1" x14ac:dyDescent="0.25">
      <c r="A67" s="155"/>
      <c r="B67" s="128">
        <v>65</v>
      </c>
      <c r="C67" s="15" t="s">
        <v>99</v>
      </c>
      <c r="D67" s="16" t="s">
        <v>24</v>
      </c>
      <c r="E67" s="12" t="s">
        <v>30</v>
      </c>
      <c r="F67" s="16" t="s">
        <v>705</v>
      </c>
      <c r="G67" s="11" t="s">
        <v>18</v>
      </c>
      <c r="H67" s="112">
        <v>1</v>
      </c>
      <c r="I67" s="11">
        <v>1</v>
      </c>
      <c r="J67" s="11"/>
      <c r="K67" s="112">
        <v>10</v>
      </c>
      <c r="L67" s="11">
        <v>1</v>
      </c>
      <c r="M67" s="11">
        <v>2</v>
      </c>
      <c r="N67" s="11"/>
      <c r="O67" s="11"/>
      <c r="P67" s="11">
        <v>2</v>
      </c>
      <c r="Q67" s="11">
        <v>3</v>
      </c>
      <c r="R67" s="11"/>
      <c r="S67" s="11"/>
      <c r="T67" s="11"/>
      <c r="U67" s="11"/>
      <c r="V67" s="124">
        <f t="shared" si="1"/>
        <v>20</v>
      </c>
      <c r="W67" s="92">
        <v>499.1</v>
      </c>
      <c r="X67" s="17">
        <v>495</v>
      </c>
      <c r="Y67" s="13">
        <v>524.41999999999996</v>
      </c>
      <c r="Z67" s="131">
        <f t="shared" si="0"/>
        <v>506.17</v>
      </c>
      <c r="AA67" s="131">
        <f t="shared" si="2"/>
        <v>10123.4</v>
      </c>
      <c r="AB67" s="156"/>
    </row>
    <row r="68" spans="1:28" s="18" customFormat="1" x14ac:dyDescent="0.25">
      <c r="A68" s="155"/>
      <c r="B68" s="128">
        <v>66</v>
      </c>
      <c r="C68" s="15" t="s">
        <v>100</v>
      </c>
      <c r="D68" s="16" t="s">
        <v>44</v>
      </c>
      <c r="E68" s="12" t="s">
        <v>30</v>
      </c>
      <c r="F68" s="16" t="s">
        <v>101</v>
      </c>
      <c r="G68" s="11" t="s">
        <v>18</v>
      </c>
      <c r="H68" s="112"/>
      <c r="I68" s="11">
        <v>2</v>
      </c>
      <c r="J68" s="11"/>
      <c r="K68" s="112">
        <v>20</v>
      </c>
      <c r="L68" s="11">
        <v>1</v>
      </c>
      <c r="M68" s="11">
        <v>2</v>
      </c>
      <c r="N68" s="11"/>
      <c r="O68" s="11"/>
      <c r="P68" s="11"/>
      <c r="Q68" s="11">
        <v>10</v>
      </c>
      <c r="R68" s="11"/>
      <c r="S68" s="11"/>
      <c r="T68" s="11"/>
      <c r="U68" s="11"/>
      <c r="V68" s="124">
        <f t="shared" ref="V68:V131" si="3">SUM(H68:U68)</f>
        <v>35</v>
      </c>
      <c r="W68" s="93">
        <v>180</v>
      </c>
      <c r="X68" s="22">
        <v>229</v>
      </c>
      <c r="Y68" s="13">
        <v>214.3</v>
      </c>
      <c r="Z68" s="131">
        <f t="shared" si="0"/>
        <v>207.76</v>
      </c>
      <c r="AA68" s="131">
        <f t="shared" ref="AA68:AA131" si="4">V68*Z68</f>
        <v>7271.5999999999995</v>
      </c>
      <c r="AB68" s="156"/>
    </row>
    <row r="69" spans="1:28" s="5" customFormat="1" x14ac:dyDescent="0.25">
      <c r="A69" s="150">
        <v>2</v>
      </c>
      <c r="B69" s="85">
        <v>67</v>
      </c>
      <c r="C69" s="62" t="s">
        <v>102</v>
      </c>
      <c r="D69" s="87" t="s">
        <v>24</v>
      </c>
      <c r="E69" s="82" t="s">
        <v>103</v>
      </c>
      <c r="F69" s="81" t="s">
        <v>104</v>
      </c>
      <c r="G69" s="81" t="s">
        <v>105</v>
      </c>
      <c r="H69" s="114"/>
      <c r="I69" s="81">
        <v>100</v>
      </c>
      <c r="J69" s="81"/>
      <c r="K69" s="114">
        <v>50</v>
      </c>
      <c r="L69" s="81"/>
      <c r="M69" s="81">
        <v>200</v>
      </c>
      <c r="N69" s="81"/>
      <c r="O69" s="81"/>
      <c r="P69" s="81"/>
      <c r="Q69" s="81">
        <v>400</v>
      </c>
      <c r="R69" s="81">
        <v>500</v>
      </c>
      <c r="S69" s="81"/>
      <c r="T69" s="81"/>
      <c r="U69" s="81">
        <v>100</v>
      </c>
      <c r="V69" s="125">
        <f t="shared" si="3"/>
        <v>1350</v>
      </c>
      <c r="W69" s="94">
        <v>1.6</v>
      </c>
      <c r="X69" s="88">
        <v>2.1</v>
      </c>
      <c r="Y69" s="57">
        <v>1.51</v>
      </c>
      <c r="Z69" s="126">
        <f t="shared" si="0"/>
        <v>1.73</v>
      </c>
      <c r="AA69" s="126">
        <f t="shared" si="4"/>
        <v>2335.5</v>
      </c>
      <c r="AB69" s="151">
        <f>SUM(AA69:AA206)</f>
        <v>1030894.5799999997</v>
      </c>
    </row>
    <row r="70" spans="1:28" s="5" customFormat="1" x14ac:dyDescent="0.25">
      <c r="A70" s="150"/>
      <c r="B70" s="80">
        <v>68</v>
      </c>
      <c r="C70" s="86" t="s">
        <v>106</v>
      </c>
      <c r="D70" s="59" t="s">
        <v>15</v>
      </c>
      <c r="E70" s="60" t="s">
        <v>103</v>
      </c>
      <c r="F70" s="59" t="s">
        <v>104</v>
      </c>
      <c r="G70" s="59" t="s">
        <v>105</v>
      </c>
      <c r="H70" s="115">
        <v>50</v>
      </c>
      <c r="I70" s="59">
        <v>100</v>
      </c>
      <c r="J70" s="59"/>
      <c r="K70" s="115">
        <v>50</v>
      </c>
      <c r="L70" s="59">
        <v>500</v>
      </c>
      <c r="M70" s="59">
        <v>300</v>
      </c>
      <c r="N70" s="59"/>
      <c r="O70" s="59"/>
      <c r="P70" s="59">
        <v>500</v>
      </c>
      <c r="Q70" s="59">
        <v>400</v>
      </c>
      <c r="R70" s="59">
        <v>300</v>
      </c>
      <c r="S70" s="59"/>
      <c r="T70" s="59"/>
      <c r="U70" s="59">
        <v>200</v>
      </c>
      <c r="V70" s="125">
        <f t="shared" si="3"/>
        <v>2400</v>
      </c>
      <c r="W70" s="95">
        <v>1.6</v>
      </c>
      <c r="X70" s="83">
        <v>1.7</v>
      </c>
      <c r="Y70" s="57">
        <v>1.78</v>
      </c>
      <c r="Z70" s="126">
        <f t="shared" si="0"/>
        <v>1.69</v>
      </c>
      <c r="AA70" s="126">
        <f t="shared" si="4"/>
        <v>4056</v>
      </c>
      <c r="AB70" s="151"/>
    </row>
    <row r="71" spans="1:28" s="24" customFormat="1" x14ac:dyDescent="0.25">
      <c r="A71" s="150"/>
      <c r="B71" s="80">
        <v>69</v>
      </c>
      <c r="C71" s="86" t="s">
        <v>107</v>
      </c>
      <c r="D71" s="59" t="s">
        <v>15</v>
      </c>
      <c r="E71" s="60" t="s">
        <v>103</v>
      </c>
      <c r="F71" s="59" t="s">
        <v>104</v>
      </c>
      <c r="G71" s="59" t="s">
        <v>105</v>
      </c>
      <c r="H71" s="115">
        <v>50</v>
      </c>
      <c r="I71" s="59">
        <v>100</v>
      </c>
      <c r="J71" s="59"/>
      <c r="K71" s="115">
        <v>50</v>
      </c>
      <c r="L71" s="59"/>
      <c r="M71" s="59">
        <v>100</v>
      </c>
      <c r="N71" s="59">
        <v>100</v>
      </c>
      <c r="O71" s="59"/>
      <c r="P71" s="59">
        <v>500</v>
      </c>
      <c r="Q71" s="59">
        <v>400</v>
      </c>
      <c r="R71" s="59"/>
      <c r="S71" s="59"/>
      <c r="T71" s="59"/>
      <c r="U71" s="59"/>
      <c r="V71" s="125">
        <f t="shared" si="3"/>
        <v>1300</v>
      </c>
      <c r="W71" s="95">
        <v>1</v>
      </c>
      <c r="X71" s="83">
        <v>1.45</v>
      </c>
      <c r="Y71" s="57">
        <v>1.25</v>
      </c>
      <c r="Z71" s="126">
        <f t="shared" si="0"/>
        <v>1.23</v>
      </c>
      <c r="AA71" s="126">
        <f t="shared" si="4"/>
        <v>1599</v>
      </c>
      <c r="AB71" s="151"/>
    </row>
    <row r="72" spans="1:28" s="5" customFormat="1" x14ac:dyDescent="0.25">
      <c r="A72" s="150"/>
      <c r="B72" s="80">
        <v>70</v>
      </c>
      <c r="C72" s="86" t="s">
        <v>108</v>
      </c>
      <c r="D72" s="59" t="s">
        <v>15</v>
      </c>
      <c r="E72" s="60" t="s">
        <v>103</v>
      </c>
      <c r="F72" s="59" t="s">
        <v>104</v>
      </c>
      <c r="G72" s="59" t="s">
        <v>105</v>
      </c>
      <c r="H72" s="115">
        <v>100</v>
      </c>
      <c r="I72" s="59">
        <v>100</v>
      </c>
      <c r="J72" s="59"/>
      <c r="K72" s="115">
        <v>50</v>
      </c>
      <c r="L72" s="59"/>
      <c r="M72" s="59">
        <v>600</v>
      </c>
      <c r="N72" s="59">
        <v>600</v>
      </c>
      <c r="O72" s="59"/>
      <c r="P72" s="59">
        <v>500</v>
      </c>
      <c r="Q72" s="59">
        <v>250</v>
      </c>
      <c r="R72" s="59">
        <v>500</v>
      </c>
      <c r="S72" s="59"/>
      <c r="T72" s="59"/>
      <c r="U72" s="59">
        <v>200</v>
      </c>
      <c r="V72" s="125">
        <f t="shared" si="3"/>
        <v>2900</v>
      </c>
      <c r="W72" s="95">
        <v>1.5</v>
      </c>
      <c r="X72" s="83">
        <v>1.59</v>
      </c>
      <c r="Y72" s="57">
        <v>1.92</v>
      </c>
      <c r="Z72" s="126">
        <f t="shared" si="0"/>
        <v>1.67</v>
      </c>
      <c r="AA72" s="126">
        <f t="shared" si="4"/>
        <v>4843</v>
      </c>
      <c r="AB72" s="151"/>
    </row>
    <row r="73" spans="1:28" s="5" customFormat="1" x14ac:dyDescent="0.25">
      <c r="A73" s="150"/>
      <c r="B73" s="85">
        <v>71</v>
      </c>
      <c r="C73" s="86" t="s">
        <v>109</v>
      </c>
      <c r="D73" s="59" t="s">
        <v>15</v>
      </c>
      <c r="E73" s="60" t="s">
        <v>103</v>
      </c>
      <c r="F73" s="59" t="s">
        <v>104</v>
      </c>
      <c r="G73" s="59" t="s">
        <v>105</v>
      </c>
      <c r="H73" s="115">
        <v>50</v>
      </c>
      <c r="I73" s="59">
        <v>100</v>
      </c>
      <c r="J73" s="59"/>
      <c r="K73" s="115">
        <v>50</v>
      </c>
      <c r="L73" s="59">
        <v>500</v>
      </c>
      <c r="M73" s="59">
        <v>300</v>
      </c>
      <c r="N73" s="59">
        <v>100</v>
      </c>
      <c r="O73" s="59">
        <v>100</v>
      </c>
      <c r="P73" s="59">
        <v>500</v>
      </c>
      <c r="Q73" s="59">
        <v>400</v>
      </c>
      <c r="R73" s="59">
        <v>500</v>
      </c>
      <c r="S73" s="59">
        <v>200</v>
      </c>
      <c r="T73" s="59"/>
      <c r="U73" s="59">
        <v>100</v>
      </c>
      <c r="V73" s="125">
        <f t="shared" si="3"/>
        <v>2900</v>
      </c>
      <c r="W73" s="95">
        <v>1.6</v>
      </c>
      <c r="X73" s="83">
        <v>1.69</v>
      </c>
      <c r="Y73" s="57">
        <v>1.82</v>
      </c>
      <c r="Z73" s="126">
        <f t="shared" si="0"/>
        <v>1.7</v>
      </c>
      <c r="AA73" s="126">
        <f t="shared" si="4"/>
        <v>4930</v>
      </c>
      <c r="AB73" s="151"/>
    </row>
    <row r="74" spans="1:28" s="5" customFormat="1" x14ac:dyDescent="0.25">
      <c r="A74" s="150"/>
      <c r="B74" s="80">
        <v>72</v>
      </c>
      <c r="C74" s="86" t="s">
        <v>110</v>
      </c>
      <c r="D74" s="59" t="s">
        <v>15</v>
      </c>
      <c r="E74" s="60" t="s">
        <v>103</v>
      </c>
      <c r="F74" s="59" t="s">
        <v>104</v>
      </c>
      <c r="G74" s="59" t="s">
        <v>105</v>
      </c>
      <c r="H74" s="115">
        <v>150</v>
      </c>
      <c r="I74" s="59">
        <v>100</v>
      </c>
      <c r="J74" s="59"/>
      <c r="K74" s="115">
        <v>50</v>
      </c>
      <c r="L74" s="59"/>
      <c r="M74" s="59">
        <v>100</v>
      </c>
      <c r="N74" s="59"/>
      <c r="O74" s="59">
        <v>100</v>
      </c>
      <c r="P74" s="59">
        <v>500</v>
      </c>
      <c r="Q74" s="59">
        <v>400</v>
      </c>
      <c r="R74" s="59">
        <v>100</v>
      </c>
      <c r="S74" s="59"/>
      <c r="T74" s="59"/>
      <c r="U74" s="59"/>
      <c r="V74" s="125">
        <f t="shared" si="3"/>
        <v>1500</v>
      </c>
      <c r="W74" s="95">
        <v>1.3</v>
      </c>
      <c r="X74" s="83">
        <v>1.45</v>
      </c>
      <c r="Y74" s="83">
        <v>1.39</v>
      </c>
      <c r="Z74" s="126">
        <f t="shared" si="0"/>
        <v>1.38</v>
      </c>
      <c r="AA74" s="126">
        <f t="shared" si="4"/>
        <v>2070</v>
      </c>
      <c r="AB74" s="151"/>
    </row>
    <row r="75" spans="1:28" s="5" customFormat="1" x14ac:dyDescent="0.25">
      <c r="A75" s="150"/>
      <c r="B75" s="80">
        <v>73</v>
      </c>
      <c r="C75" s="86" t="s">
        <v>111</v>
      </c>
      <c r="D75" s="59" t="s">
        <v>15</v>
      </c>
      <c r="E75" s="60" t="s">
        <v>103</v>
      </c>
      <c r="F75" s="59" t="s">
        <v>104</v>
      </c>
      <c r="G75" s="59" t="s">
        <v>105</v>
      </c>
      <c r="H75" s="115">
        <v>100</v>
      </c>
      <c r="I75" s="59">
        <v>100</v>
      </c>
      <c r="J75" s="59">
        <v>30</v>
      </c>
      <c r="K75" s="115">
        <v>50</v>
      </c>
      <c r="L75" s="59">
        <v>1000</v>
      </c>
      <c r="M75" s="59">
        <v>600</v>
      </c>
      <c r="N75" s="59">
        <v>500</v>
      </c>
      <c r="O75" s="59">
        <v>100</v>
      </c>
      <c r="P75" s="59">
        <v>500</v>
      </c>
      <c r="Q75" s="59">
        <v>250</v>
      </c>
      <c r="R75" s="59">
        <v>750</v>
      </c>
      <c r="S75" s="59">
        <v>200</v>
      </c>
      <c r="T75" s="59"/>
      <c r="U75" s="59">
        <v>100</v>
      </c>
      <c r="V75" s="125">
        <f t="shared" si="3"/>
        <v>4280</v>
      </c>
      <c r="W75" s="95">
        <v>1.5</v>
      </c>
      <c r="X75" s="83">
        <v>1.59</v>
      </c>
      <c r="Y75" s="83">
        <v>1.92</v>
      </c>
      <c r="Z75" s="126">
        <f t="shared" si="0"/>
        <v>1.67</v>
      </c>
      <c r="AA75" s="126">
        <f t="shared" si="4"/>
        <v>7147.5999999999995</v>
      </c>
      <c r="AB75" s="151"/>
    </row>
    <row r="76" spans="1:28" s="5" customFormat="1" x14ac:dyDescent="0.25">
      <c r="A76" s="150"/>
      <c r="B76" s="80">
        <v>74</v>
      </c>
      <c r="C76" s="62" t="s">
        <v>112</v>
      </c>
      <c r="D76" s="87" t="s">
        <v>24</v>
      </c>
      <c r="E76" s="82" t="s">
        <v>103</v>
      </c>
      <c r="F76" s="81" t="s">
        <v>104</v>
      </c>
      <c r="G76" s="81" t="s">
        <v>105</v>
      </c>
      <c r="H76" s="114"/>
      <c r="I76" s="81">
        <v>100</v>
      </c>
      <c r="J76" s="81"/>
      <c r="K76" s="114">
        <v>50</v>
      </c>
      <c r="L76" s="81"/>
      <c r="M76" s="81">
        <v>150</v>
      </c>
      <c r="N76" s="81"/>
      <c r="O76" s="81"/>
      <c r="P76" s="81">
        <v>500</v>
      </c>
      <c r="Q76" s="81">
        <v>200</v>
      </c>
      <c r="R76" s="81">
        <v>50</v>
      </c>
      <c r="S76" s="81"/>
      <c r="T76" s="81"/>
      <c r="U76" s="81"/>
      <c r="V76" s="125">
        <f t="shared" si="3"/>
        <v>1050</v>
      </c>
      <c r="W76" s="96">
        <v>1.7</v>
      </c>
      <c r="X76" s="61">
        <v>2.7</v>
      </c>
      <c r="Y76" s="61">
        <v>2.44</v>
      </c>
      <c r="Z76" s="126">
        <f t="shared" si="0"/>
        <v>2.2799999999999998</v>
      </c>
      <c r="AA76" s="126">
        <f t="shared" si="4"/>
        <v>2394</v>
      </c>
      <c r="AB76" s="151"/>
    </row>
    <row r="77" spans="1:28" s="5" customFormat="1" x14ac:dyDescent="0.25">
      <c r="A77" s="150"/>
      <c r="B77" s="85">
        <v>75</v>
      </c>
      <c r="C77" s="86" t="s">
        <v>113</v>
      </c>
      <c r="D77" s="59" t="s">
        <v>15</v>
      </c>
      <c r="E77" s="60" t="s">
        <v>16</v>
      </c>
      <c r="F77" s="59" t="s">
        <v>114</v>
      </c>
      <c r="G77" s="59" t="s">
        <v>18</v>
      </c>
      <c r="H77" s="115">
        <v>100</v>
      </c>
      <c r="I77" s="59">
        <v>100</v>
      </c>
      <c r="J77" s="59"/>
      <c r="K77" s="115">
        <v>50</v>
      </c>
      <c r="L77" s="59"/>
      <c r="M77" s="59">
        <v>100</v>
      </c>
      <c r="N77" s="59">
        <v>100</v>
      </c>
      <c r="O77" s="59">
        <v>100</v>
      </c>
      <c r="P77" s="59">
        <v>500</v>
      </c>
      <c r="Q77" s="59"/>
      <c r="R77" s="59"/>
      <c r="S77" s="59"/>
      <c r="T77" s="59"/>
      <c r="U77" s="59"/>
      <c r="V77" s="125">
        <f t="shared" si="3"/>
        <v>1050</v>
      </c>
      <c r="W77" s="95">
        <v>0.92</v>
      </c>
      <c r="X77" s="83">
        <v>0.99</v>
      </c>
      <c r="Y77" s="83">
        <v>0.88</v>
      </c>
      <c r="Z77" s="126">
        <f t="shared" si="0"/>
        <v>0.93</v>
      </c>
      <c r="AA77" s="126">
        <f t="shared" si="4"/>
        <v>976.5</v>
      </c>
      <c r="AB77" s="151"/>
    </row>
    <row r="78" spans="1:28" s="5" customFormat="1" x14ac:dyDescent="0.25">
      <c r="A78" s="150"/>
      <c r="B78" s="80">
        <v>76</v>
      </c>
      <c r="C78" s="86" t="s">
        <v>115</v>
      </c>
      <c r="D78" s="59" t="s">
        <v>15</v>
      </c>
      <c r="E78" s="60" t="s">
        <v>16</v>
      </c>
      <c r="F78" s="59" t="s">
        <v>116</v>
      </c>
      <c r="G78" s="59" t="s">
        <v>18</v>
      </c>
      <c r="H78" s="115">
        <v>50</v>
      </c>
      <c r="I78" s="59">
        <v>100</v>
      </c>
      <c r="J78" s="59"/>
      <c r="K78" s="115">
        <v>50</v>
      </c>
      <c r="L78" s="59">
        <v>1000</v>
      </c>
      <c r="M78" s="59">
        <v>400</v>
      </c>
      <c r="N78" s="59">
        <v>600</v>
      </c>
      <c r="O78" s="59">
        <v>100</v>
      </c>
      <c r="P78" s="59">
        <v>500</v>
      </c>
      <c r="Q78" s="59">
        <v>400</v>
      </c>
      <c r="R78" s="59">
        <v>350</v>
      </c>
      <c r="S78" s="59">
        <v>100</v>
      </c>
      <c r="T78" s="59"/>
      <c r="U78" s="59">
        <v>200</v>
      </c>
      <c r="V78" s="125">
        <f t="shared" si="3"/>
        <v>3850</v>
      </c>
      <c r="W78" s="95">
        <v>1.08</v>
      </c>
      <c r="X78" s="83">
        <v>1.1000000000000001</v>
      </c>
      <c r="Y78" s="83">
        <v>1.03</v>
      </c>
      <c r="Z78" s="126">
        <f t="shared" ref="Z78:Z141" si="5">ROUNDDOWN(AVERAGE(W78:Y78),2)</f>
        <v>1.07</v>
      </c>
      <c r="AA78" s="126">
        <f t="shared" si="4"/>
        <v>4119.5</v>
      </c>
      <c r="AB78" s="151"/>
    </row>
    <row r="79" spans="1:28" s="5" customFormat="1" x14ac:dyDescent="0.25">
      <c r="A79" s="150"/>
      <c r="B79" s="80">
        <v>77</v>
      </c>
      <c r="C79" s="86" t="s">
        <v>117</v>
      </c>
      <c r="D79" s="59" t="s">
        <v>15</v>
      </c>
      <c r="E79" s="60" t="s">
        <v>16</v>
      </c>
      <c r="F79" s="59" t="s">
        <v>118</v>
      </c>
      <c r="G79" s="59" t="s">
        <v>18</v>
      </c>
      <c r="H79" s="115">
        <v>50</v>
      </c>
      <c r="I79" s="59">
        <v>100</v>
      </c>
      <c r="J79" s="59"/>
      <c r="K79" s="115">
        <v>50</v>
      </c>
      <c r="L79" s="59">
        <v>300</v>
      </c>
      <c r="M79" s="59">
        <v>200</v>
      </c>
      <c r="N79" s="59">
        <v>100</v>
      </c>
      <c r="O79" s="59">
        <v>100</v>
      </c>
      <c r="P79" s="59">
        <v>500</v>
      </c>
      <c r="Q79" s="59">
        <v>250</v>
      </c>
      <c r="R79" s="59">
        <v>250</v>
      </c>
      <c r="S79" s="59"/>
      <c r="T79" s="59"/>
      <c r="U79" s="59">
        <v>50</v>
      </c>
      <c r="V79" s="125">
        <f t="shared" si="3"/>
        <v>1950</v>
      </c>
      <c r="W79" s="95">
        <v>1.1000000000000001</v>
      </c>
      <c r="X79" s="83">
        <v>1.2</v>
      </c>
      <c r="Y79" s="83">
        <v>1.48</v>
      </c>
      <c r="Z79" s="126">
        <f t="shared" si="5"/>
        <v>1.26</v>
      </c>
      <c r="AA79" s="126">
        <f t="shared" si="4"/>
        <v>2457</v>
      </c>
      <c r="AB79" s="151"/>
    </row>
    <row r="80" spans="1:28" s="5" customFormat="1" x14ac:dyDescent="0.25">
      <c r="A80" s="150"/>
      <c r="B80" s="80">
        <v>78</v>
      </c>
      <c r="C80" s="62" t="s">
        <v>119</v>
      </c>
      <c r="D80" s="87" t="s">
        <v>24</v>
      </c>
      <c r="E80" s="82" t="s">
        <v>103</v>
      </c>
      <c r="F80" s="81" t="s">
        <v>120</v>
      </c>
      <c r="G80" s="81" t="s">
        <v>105</v>
      </c>
      <c r="H80" s="114"/>
      <c r="I80" s="81">
        <v>100</v>
      </c>
      <c r="J80" s="81"/>
      <c r="K80" s="114">
        <v>300</v>
      </c>
      <c r="L80" s="81"/>
      <c r="M80" s="81">
        <v>300</v>
      </c>
      <c r="N80" s="81"/>
      <c r="O80" s="81"/>
      <c r="P80" s="81"/>
      <c r="Q80" s="81">
        <v>800</v>
      </c>
      <c r="R80" s="81">
        <v>100</v>
      </c>
      <c r="S80" s="81">
        <v>100</v>
      </c>
      <c r="T80" s="81"/>
      <c r="U80" s="81"/>
      <c r="V80" s="125">
        <f t="shared" si="3"/>
        <v>1700</v>
      </c>
      <c r="W80" s="94">
        <v>7.0000000000000007E-2</v>
      </c>
      <c r="X80" s="88">
        <v>0.1</v>
      </c>
      <c r="Y80" s="88">
        <v>0.09</v>
      </c>
      <c r="Z80" s="126">
        <f t="shared" si="5"/>
        <v>0.08</v>
      </c>
      <c r="AA80" s="126">
        <f t="shared" si="4"/>
        <v>136</v>
      </c>
      <c r="AB80" s="151"/>
    </row>
    <row r="81" spans="1:28" s="5" customFormat="1" x14ac:dyDescent="0.25">
      <c r="A81" s="150"/>
      <c r="B81" s="85">
        <v>79</v>
      </c>
      <c r="C81" s="62" t="s">
        <v>121</v>
      </c>
      <c r="D81" s="81" t="s">
        <v>122</v>
      </c>
      <c r="E81" s="82" t="s">
        <v>103</v>
      </c>
      <c r="F81" s="81" t="s">
        <v>120</v>
      </c>
      <c r="G81" s="81" t="s">
        <v>105</v>
      </c>
      <c r="H81" s="114">
        <v>5</v>
      </c>
      <c r="I81" s="81">
        <v>1</v>
      </c>
      <c r="J81" s="81"/>
      <c r="K81" s="114">
        <v>300</v>
      </c>
      <c r="L81" s="81">
        <v>4</v>
      </c>
      <c r="M81" s="81">
        <v>30</v>
      </c>
      <c r="N81" s="81"/>
      <c r="O81" s="81"/>
      <c r="P81" s="81"/>
      <c r="Q81" s="81">
        <v>10</v>
      </c>
      <c r="R81" s="81">
        <v>100</v>
      </c>
      <c r="S81" s="81">
        <v>100</v>
      </c>
      <c r="T81" s="81"/>
      <c r="U81" s="81"/>
      <c r="V81" s="125">
        <f t="shared" si="3"/>
        <v>550</v>
      </c>
      <c r="W81" s="96">
        <v>5.5</v>
      </c>
      <c r="X81" s="61">
        <v>10.8</v>
      </c>
      <c r="Y81" s="61">
        <v>6.97</v>
      </c>
      <c r="Z81" s="126">
        <f t="shared" si="5"/>
        <v>7.75</v>
      </c>
      <c r="AA81" s="126">
        <f t="shared" si="4"/>
        <v>4262.5</v>
      </c>
      <c r="AB81" s="151"/>
    </row>
    <row r="82" spans="1:28" s="5" customFormat="1" x14ac:dyDescent="0.25">
      <c r="A82" s="150"/>
      <c r="B82" s="80">
        <v>80</v>
      </c>
      <c r="C82" s="62" t="s">
        <v>669</v>
      </c>
      <c r="D82" s="81" t="s">
        <v>24</v>
      </c>
      <c r="E82" s="82" t="s">
        <v>670</v>
      </c>
      <c r="F82" s="81" t="s">
        <v>671</v>
      </c>
      <c r="G82" s="81" t="s">
        <v>105</v>
      </c>
      <c r="H82" s="114">
        <v>30</v>
      </c>
      <c r="I82" s="81"/>
      <c r="J82" s="81"/>
      <c r="K82" s="114"/>
      <c r="L82" s="81"/>
      <c r="M82" s="81"/>
      <c r="N82" s="81"/>
      <c r="O82" s="81"/>
      <c r="P82" s="81"/>
      <c r="Q82" s="81"/>
      <c r="R82" s="81"/>
      <c r="S82" s="81"/>
      <c r="T82" s="81"/>
      <c r="U82" s="81"/>
      <c r="V82" s="125">
        <f t="shared" si="3"/>
        <v>30</v>
      </c>
      <c r="W82" s="96">
        <v>3.05</v>
      </c>
      <c r="X82" s="61">
        <v>15.5</v>
      </c>
      <c r="Y82" s="61">
        <v>20.010000000000002</v>
      </c>
      <c r="Z82" s="126">
        <f t="shared" si="5"/>
        <v>12.85</v>
      </c>
      <c r="AA82" s="126">
        <f t="shared" si="4"/>
        <v>385.5</v>
      </c>
      <c r="AB82" s="151"/>
    </row>
    <row r="83" spans="1:28" s="5" customFormat="1" x14ac:dyDescent="0.25">
      <c r="A83" s="150"/>
      <c r="B83" s="80">
        <v>81</v>
      </c>
      <c r="C83" s="62" t="s">
        <v>123</v>
      </c>
      <c r="D83" s="87" t="s">
        <v>24</v>
      </c>
      <c r="E83" s="82" t="s">
        <v>16</v>
      </c>
      <c r="F83" s="81" t="s">
        <v>124</v>
      </c>
      <c r="G83" s="59" t="s">
        <v>18</v>
      </c>
      <c r="H83" s="115"/>
      <c r="I83" s="59">
        <v>50</v>
      </c>
      <c r="J83" s="59"/>
      <c r="K83" s="115">
        <v>50</v>
      </c>
      <c r="L83" s="59"/>
      <c r="M83" s="59">
        <v>20</v>
      </c>
      <c r="N83" s="59"/>
      <c r="O83" s="59"/>
      <c r="P83" s="59"/>
      <c r="Q83" s="59">
        <v>80</v>
      </c>
      <c r="R83" s="59"/>
      <c r="S83" s="59"/>
      <c r="T83" s="59"/>
      <c r="U83" s="59"/>
      <c r="V83" s="125">
        <f t="shared" si="3"/>
        <v>200</v>
      </c>
      <c r="W83" s="94">
        <v>8</v>
      </c>
      <c r="X83" s="88">
        <v>8.9</v>
      </c>
      <c r="Y83" s="88">
        <v>8.19</v>
      </c>
      <c r="Z83" s="126">
        <f t="shared" si="5"/>
        <v>8.36</v>
      </c>
      <c r="AA83" s="126">
        <f t="shared" si="4"/>
        <v>1672</v>
      </c>
      <c r="AB83" s="151"/>
    </row>
    <row r="84" spans="1:28" s="5" customFormat="1" ht="32.25" customHeight="1" x14ac:dyDescent="0.25">
      <c r="A84" s="150"/>
      <c r="B84" s="80">
        <v>82</v>
      </c>
      <c r="C84" s="62" t="s">
        <v>125</v>
      </c>
      <c r="D84" s="81" t="s">
        <v>122</v>
      </c>
      <c r="E84" s="82" t="s">
        <v>103</v>
      </c>
      <c r="F84" s="81" t="s">
        <v>126</v>
      </c>
      <c r="G84" s="81" t="s">
        <v>105</v>
      </c>
      <c r="H84" s="114">
        <v>11</v>
      </c>
      <c r="I84" s="81">
        <v>1</v>
      </c>
      <c r="J84" s="81"/>
      <c r="K84" s="114">
        <v>1000</v>
      </c>
      <c r="L84" s="81">
        <v>40</v>
      </c>
      <c r="M84" s="81">
        <v>50</v>
      </c>
      <c r="N84" s="81">
        <v>1000</v>
      </c>
      <c r="O84" s="81">
        <v>4</v>
      </c>
      <c r="P84" s="81">
        <v>1000</v>
      </c>
      <c r="Q84" s="81">
        <v>80</v>
      </c>
      <c r="R84" s="81">
        <v>10</v>
      </c>
      <c r="S84" s="81">
        <v>500</v>
      </c>
      <c r="T84" s="81"/>
      <c r="U84" s="81">
        <v>1</v>
      </c>
      <c r="V84" s="125">
        <f t="shared" si="3"/>
        <v>3697</v>
      </c>
      <c r="W84" s="96">
        <v>3</v>
      </c>
      <c r="X84" s="61">
        <v>18.7</v>
      </c>
      <c r="Y84" s="61">
        <v>10.32</v>
      </c>
      <c r="Z84" s="126">
        <f t="shared" si="5"/>
        <v>10.67</v>
      </c>
      <c r="AA84" s="126">
        <f t="shared" si="4"/>
        <v>39446.99</v>
      </c>
      <c r="AB84" s="151"/>
    </row>
    <row r="85" spans="1:28" s="5" customFormat="1" x14ac:dyDescent="0.25">
      <c r="A85" s="150"/>
      <c r="B85" s="85">
        <v>83</v>
      </c>
      <c r="C85" s="62" t="s">
        <v>127</v>
      </c>
      <c r="D85" s="87" t="s">
        <v>24</v>
      </c>
      <c r="E85" s="82" t="s">
        <v>128</v>
      </c>
      <c r="F85" s="81" t="s">
        <v>129</v>
      </c>
      <c r="G85" s="59" t="s">
        <v>18</v>
      </c>
      <c r="H85" s="115"/>
      <c r="I85" s="59">
        <v>100</v>
      </c>
      <c r="J85" s="59"/>
      <c r="K85" s="115">
        <v>1000</v>
      </c>
      <c r="L85" s="59"/>
      <c r="M85" s="59">
        <v>10</v>
      </c>
      <c r="N85" s="59"/>
      <c r="O85" s="59"/>
      <c r="P85" s="59"/>
      <c r="Q85" s="59">
        <v>100</v>
      </c>
      <c r="R85" s="59"/>
      <c r="S85" s="59"/>
      <c r="T85" s="59"/>
      <c r="U85" s="59"/>
      <c r="V85" s="125">
        <f t="shared" si="3"/>
        <v>1210</v>
      </c>
      <c r="W85" s="94">
        <v>1.4</v>
      </c>
      <c r="X85" s="88">
        <v>1.8</v>
      </c>
      <c r="Y85" s="88">
        <v>1.25</v>
      </c>
      <c r="Z85" s="126">
        <f t="shared" si="5"/>
        <v>1.48</v>
      </c>
      <c r="AA85" s="126">
        <f t="shared" si="4"/>
        <v>1790.8</v>
      </c>
      <c r="AB85" s="151"/>
    </row>
    <row r="86" spans="1:28" s="5" customFormat="1" x14ac:dyDescent="0.25">
      <c r="A86" s="150"/>
      <c r="B86" s="80">
        <v>84</v>
      </c>
      <c r="C86" s="62" t="s">
        <v>130</v>
      </c>
      <c r="D86" s="81" t="s">
        <v>24</v>
      </c>
      <c r="E86" s="82" t="s">
        <v>128</v>
      </c>
      <c r="F86" s="81" t="s">
        <v>131</v>
      </c>
      <c r="G86" s="59" t="s">
        <v>18</v>
      </c>
      <c r="H86" s="115"/>
      <c r="I86" s="59"/>
      <c r="J86" s="59"/>
      <c r="K86" s="115">
        <v>50</v>
      </c>
      <c r="L86" s="59">
        <v>10</v>
      </c>
      <c r="M86" s="59"/>
      <c r="N86" s="59"/>
      <c r="O86" s="59">
        <v>50</v>
      </c>
      <c r="P86" s="59"/>
      <c r="Q86" s="59">
        <v>70</v>
      </c>
      <c r="R86" s="59">
        <v>5</v>
      </c>
      <c r="S86" s="59"/>
      <c r="T86" s="59"/>
      <c r="U86" s="59">
        <v>25</v>
      </c>
      <c r="V86" s="125">
        <f t="shared" si="3"/>
        <v>210</v>
      </c>
      <c r="W86" s="96">
        <v>24</v>
      </c>
      <c r="X86" s="61">
        <v>26.9</v>
      </c>
      <c r="Y86" s="61">
        <v>29.11</v>
      </c>
      <c r="Z86" s="126">
        <f t="shared" si="5"/>
        <v>26.67</v>
      </c>
      <c r="AA86" s="126">
        <f t="shared" si="4"/>
        <v>5600.7000000000007</v>
      </c>
      <c r="AB86" s="151"/>
    </row>
    <row r="87" spans="1:28" s="5" customFormat="1" ht="30" x14ac:dyDescent="0.25">
      <c r="A87" s="150"/>
      <c r="B87" s="80">
        <v>85</v>
      </c>
      <c r="C87" s="86" t="s">
        <v>132</v>
      </c>
      <c r="D87" s="59" t="s">
        <v>15</v>
      </c>
      <c r="E87" s="60" t="s">
        <v>128</v>
      </c>
      <c r="F87" s="59" t="s">
        <v>133</v>
      </c>
      <c r="G87" s="59" t="s">
        <v>18</v>
      </c>
      <c r="H87" s="115">
        <v>10</v>
      </c>
      <c r="I87" s="59"/>
      <c r="J87" s="59"/>
      <c r="K87" s="115">
        <v>50</v>
      </c>
      <c r="L87" s="59"/>
      <c r="M87" s="59"/>
      <c r="N87" s="59">
        <v>20</v>
      </c>
      <c r="O87" s="59"/>
      <c r="P87" s="59"/>
      <c r="Q87" s="59">
        <v>10</v>
      </c>
      <c r="R87" s="59">
        <v>100</v>
      </c>
      <c r="S87" s="59"/>
      <c r="T87" s="59"/>
      <c r="U87" s="59"/>
      <c r="V87" s="125">
        <f t="shared" si="3"/>
        <v>190</v>
      </c>
      <c r="W87" s="95">
        <v>33</v>
      </c>
      <c r="X87" s="83">
        <v>34.9</v>
      </c>
      <c r="Y87" s="83">
        <v>36.520000000000003</v>
      </c>
      <c r="Z87" s="126">
        <f t="shared" si="5"/>
        <v>34.799999999999997</v>
      </c>
      <c r="AA87" s="126">
        <f t="shared" si="4"/>
        <v>6611.9999999999991</v>
      </c>
      <c r="AB87" s="151"/>
    </row>
    <row r="88" spans="1:28" s="5" customFormat="1" x14ac:dyDescent="0.25">
      <c r="A88" s="150"/>
      <c r="B88" s="80">
        <v>86</v>
      </c>
      <c r="C88" s="86" t="s">
        <v>134</v>
      </c>
      <c r="D88" s="59" t="s">
        <v>15</v>
      </c>
      <c r="E88" s="60" t="s">
        <v>135</v>
      </c>
      <c r="F88" s="59" t="s">
        <v>707</v>
      </c>
      <c r="G88" s="59" t="s">
        <v>18</v>
      </c>
      <c r="H88" s="115">
        <v>10</v>
      </c>
      <c r="I88" s="59"/>
      <c r="J88" s="59"/>
      <c r="K88" s="115">
        <v>50</v>
      </c>
      <c r="L88" s="59">
        <v>150</v>
      </c>
      <c r="M88" s="59"/>
      <c r="N88" s="59">
        <v>20</v>
      </c>
      <c r="O88" s="59"/>
      <c r="P88" s="59"/>
      <c r="Q88" s="59">
        <v>10</v>
      </c>
      <c r="R88" s="59"/>
      <c r="S88" s="59">
        <v>4</v>
      </c>
      <c r="T88" s="59"/>
      <c r="U88" s="59"/>
      <c r="V88" s="125">
        <f t="shared" si="3"/>
        <v>244</v>
      </c>
      <c r="W88" s="96">
        <v>25</v>
      </c>
      <c r="X88" s="61">
        <v>26.9</v>
      </c>
      <c r="Y88" s="61">
        <v>28.68</v>
      </c>
      <c r="Z88" s="126">
        <f t="shared" si="5"/>
        <v>26.86</v>
      </c>
      <c r="AA88" s="126">
        <f t="shared" si="4"/>
        <v>6553.84</v>
      </c>
      <c r="AB88" s="151"/>
    </row>
    <row r="89" spans="1:28" s="5" customFormat="1" x14ac:dyDescent="0.25">
      <c r="A89" s="150"/>
      <c r="B89" s="85">
        <v>87</v>
      </c>
      <c r="C89" s="62" t="s">
        <v>136</v>
      </c>
      <c r="D89" s="81" t="s">
        <v>24</v>
      </c>
      <c r="E89" s="82" t="s">
        <v>137</v>
      </c>
      <c r="F89" s="81" t="s">
        <v>138</v>
      </c>
      <c r="G89" s="59" t="s">
        <v>105</v>
      </c>
      <c r="H89" s="115"/>
      <c r="I89" s="59">
        <v>50</v>
      </c>
      <c r="J89" s="59"/>
      <c r="K89" s="115">
        <v>300</v>
      </c>
      <c r="L89" s="59">
        <v>30</v>
      </c>
      <c r="M89" s="59">
        <v>50</v>
      </c>
      <c r="N89" s="59"/>
      <c r="O89" s="59">
        <v>100</v>
      </c>
      <c r="P89" s="59">
        <v>30</v>
      </c>
      <c r="Q89" s="59">
        <v>100</v>
      </c>
      <c r="R89" s="59">
        <v>250</v>
      </c>
      <c r="S89" s="59">
        <v>200</v>
      </c>
      <c r="T89" s="59"/>
      <c r="U89" s="59">
        <v>900</v>
      </c>
      <c r="V89" s="125">
        <f t="shared" si="3"/>
        <v>2010</v>
      </c>
      <c r="W89" s="96">
        <v>25</v>
      </c>
      <c r="X89" s="61">
        <v>26.9</v>
      </c>
      <c r="Y89" s="61">
        <v>28.29</v>
      </c>
      <c r="Z89" s="126">
        <f t="shared" si="5"/>
        <v>26.73</v>
      </c>
      <c r="AA89" s="126">
        <f t="shared" si="4"/>
        <v>53727.3</v>
      </c>
      <c r="AB89" s="151"/>
    </row>
    <row r="90" spans="1:28" s="5" customFormat="1" x14ac:dyDescent="0.25">
      <c r="A90" s="150"/>
      <c r="B90" s="80">
        <v>88</v>
      </c>
      <c r="C90" s="62" t="s">
        <v>139</v>
      </c>
      <c r="D90" s="87" t="s">
        <v>24</v>
      </c>
      <c r="E90" s="82" t="s">
        <v>137</v>
      </c>
      <c r="F90" s="81" t="s">
        <v>138</v>
      </c>
      <c r="G90" s="59" t="s">
        <v>105</v>
      </c>
      <c r="H90" s="115"/>
      <c r="I90" s="59">
        <v>50</v>
      </c>
      <c r="J90" s="59"/>
      <c r="K90" s="115">
        <v>300</v>
      </c>
      <c r="L90" s="59"/>
      <c r="M90" s="59">
        <v>50</v>
      </c>
      <c r="N90" s="59"/>
      <c r="O90" s="59">
        <v>100</v>
      </c>
      <c r="P90" s="59"/>
      <c r="Q90" s="59">
        <v>100</v>
      </c>
      <c r="R90" s="59">
        <v>225</v>
      </c>
      <c r="S90" s="59">
        <v>200</v>
      </c>
      <c r="T90" s="59"/>
      <c r="U90" s="59">
        <v>900</v>
      </c>
      <c r="V90" s="125">
        <f t="shared" si="3"/>
        <v>1925</v>
      </c>
      <c r="W90" s="94">
        <v>55</v>
      </c>
      <c r="X90" s="88">
        <v>79.900000000000006</v>
      </c>
      <c r="Y90" s="88">
        <v>64.45</v>
      </c>
      <c r="Z90" s="126">
        <f t="shared" si="5"/>
        <v>66.45</v>
      </c>
      <c r="AA90" s="126">
        <f t="shared" si="4"/>
        <v>127916.25</v>
      </c>
      <c r="AB90" s="151"/>
    </row>
    <row r="91" spans="1:28" s="5" customFormat="1" x14ac:dyDescent="0.25">
      <c r="A91" s="150"/>
      <c r="B91" s="80">
        <v>89</v>
      </c>
      <c r="C91" s="86" t="s">
        <v>140</v>
      </c>
      <c r="D91" s="59" t="s">
        <v>15</v>
      </c>
      <c r="E91" s="60" t="s">
        <v>137</v>
      </c>
      <c r="F91" s="59" t="s">
        <v>141</v>
      </c>
      <c r="G91" s="59" t="s">
        <v>105</v>
      </c>
      <c r="H91" s="115">
        <v>50</v>
      </c>
      <c r="I91" s="59">
        <v>50</v>
      </c>
      <c r="J91" s="59"/>
      <c r="K91" s="115">
        <v>300</v>
      </c>
      <c r="L91" s="59"/>
      <c r="M91" s="59">
        <v>50</v>
      </c>
      <c r="N91" s="59"/>
      <c r="O91" s="59">
        <v>100</v>
      </c>
      <c r="P91" s="59">
        <v>30</v>
      </c>
      <c r="Q91" s="59">
        <v>100</v>
      </c>
      <c r="R91" s="59">
        <v>250</v>
      </c>
      <c r="S91" s="59">
        <v>100</v>
      </c>
      <c r="T91" s="59">
        <v>6</v>
      </c>
      <c r="U91" s="59">
        <v>1000</v>
      </c>
      <c r="V91" s="125">
        <f t="shared" si="3"/>
        <v>2036</v>
      </c>
      <c r="W91" s="95">
        <v>6.4</v>
      </c>
      <c r="X91" s="83">
        <v>6.5</v>
      </c>
      <c r="Y91" s="83">
        <v>6.56</v>
      </c>
      <c r="Z91" s="126">
        <f t="shared" si="5"/>
        <v>6.48</v>
      </c>
      <c r="AA91" s="126">
        <f t="shared" si="4"/>
        <v>13193.28</v>
      </c>
      <c r="AB91" s="151"/>
    </row>
    <row r="92" spans="1:28" s="5" customFormat="1" x14ac:dyDescent="0.25">
      <c r="A92" s="150"/>
      <c r="B92" s="80">
        <v>90</v>
      </c>
      <c r="C92" s="86" t="s">
        <v>662</v>
      </c>
      <c r="D92" s="59" t="s">
        <v>15</v>
      </c>
      <c r="E92" s="60" t="s">
        <v>137</v>
      </c>
      <c r="F92" s="59" t="s">
        <v>663</v>
      </c>
      <c r="G92" s="59" t="s">
        <v>105</v>
      </c>
      <c r="H92" s="115">
        <v>8</v>
      </c>
      <c r="I92" s="59"/>
      <c r="J92" s="59"/>
      <c r="K92" s="115"/>
      <c r="L92" s="59"/>
      <c r="M92" s="59"/>
      <c r="N92" s="59"/>
      <c r="O92" s="59"/>
      <c r="P92" s="59"/>
      <c r="Q92" s="59"/>
      <c r="R92" s="59"/>
      <c r="S92" s="59"/>
      <c r="T92" s="59"/>
      <c r="U92" s="59"/>
      <c r="V92" s="125">
        <f t="shared" si="3"/>
        <v>8</v>
      </c>
      <c r="W92" s="95">
        <v>11.04</v>
      </c>
      <c r="X92" s="83">
        <v>7.02</v>
      </c>
      <c r="Y92" s="83">
        <v>5.1100000000000003</v>
      </c>
      <c r="Z92" s="126">
        <f t="shared" si="5"/>
        <v>7.72</v>
      </c>
      <c r="AA92" s="126">
        <f t="shared" si="4"/>
        <v>61.76</v>
      </c>
      <c r="AB92" s="151"/>
    </row>
    <row r="93" spans="1:28" s="5" customFormat="1" ht="30" x14ac:dyDescent="0.25">
      <c r="A93" s="150"/>
      <c r="B93" s="85">
        <v>91</v>
      </c>
      <c r="C93" s="86" t="s">
        <v>142</v>
      </c>
      <c r="D93" s="59" t="s">
        <v>15</v>
      </c>
      <c r="E93" s="60" t="s">
        <v>128</v>
      </c>
      <c r="F93" s="59" t="s">
        <v>143</v>
      </c>
      <c r="G93" s="59" t="s">
        <v>18</v>
      </c>
      <c r="H93" s="115">
        <v>10</v>
      </c>
      <c r="I93" s="59">
        <v>10</v>
      </c>
      <c r="J93" s="59"/>
      <c r="K93" s="115">
        <v>50</v>
      </c>
      <c r="L93" s="59"/>
      <c r="M93" s="59">
        <v>10</v>
      </c>
      <c r="N93" s="59"/>
      <c r="O93" s="59"/>
      <c r="P93" s="59">
        <v>300</v>
      </c>
      <c r="Q93" s="59">
        <v>10</v>
      </c>
      <c r="R93" s="59">
        <v>50</v>
      </c>
      <c r="S93" s="59"/>
      <c r="T93" s="59"/>
      <c r="U93" s="59"/>
      <c r="V93" s="125">
        <f t="shared" si="3"/>
        <v>440</v>
      </c>
      <c r="W93" s="96">
        <v>23</v>
      </c>
      <c r="X93" s="61">
        <v>24.8</v>
      </c>
      <c r="Y93" s="61">
        <v>24.92</v>
      </c>
      <c r="Z93" s="126">
        <f t="shared" si="5"/>
        <v>24.24</v>
      </c>
      <c r="AA93" s="126">
        <f t="shared" si="4"/>
        <v>10665.599999999999</v>
      </c>
      <c r="AB93" s="151"/>
    </row>
    <row r="94" spans="1:28" s="5" customFormat="1" ht="33" customHeight="1" x14ac:dyDescent="0.25">
      <c r="A94" s="150"/>
      <c r="B94" s="80">
        <v>92</v>
      </c>
      <c r="C94" s="86" t="s">
        <v>144</v>
      </c>
      <c r="D94" s="59" t="s">
        <v>15</v>
      </c>
      <c r="E94" s="60" t="s">
        <v>128</v>
      </c>
      <c r="F94" s="59" t="s">
        <v>143</v>
      </c>
      <c r="G94" s="59" t="s">
        <v>18</v>
      </c>
      <c r="H94" s="115">
        <v>80</v>
      </c>
      <c r="I94" s="59">
        <v>10</v>
      </c>
      <c r="J94" s="59"/>
      <c r="K94" s="115">
        <v>50</v>
      </c>
      <c r="L94" s="59"/>
      <c r="M94" s="59">
        <v>70</v>
      </c>
      <c r="N94" s="59">
        <v>100</v>
      </c>
      <c r="O94" s="59"/>
      <c r="P94" s="59">
        <v>300</v>
      </c>
      <c r="Q94" s="59">
        <v>10</v>
      </c>
      <c r="R94" s="59">
        <v>50</v>
      </c>
      <c r="S94" s="59"/>
      <c r="T94" s="59"/>
      <c r="U94" s="59"/>
      <c r="V94" s="125">
        <f t="shared" si="3"/>
        <v>670</v>
      </c>
      <c r="W94" s="95">
        <v>22</v>
      </c>
      <c r="X94" s="83">
        <v>23.8</v>
      </c>
      <c r="Y94" s="83">
        <v>24.46</v>
      </c>
      <c r="Z94" s="126">
        <f t="shared" si="5"/>
        <v>23.42</v>
      </c>
      <c r="AA94" s="126">
        <f t="shared" si="4"/>
        <v>15691.400000000001</v>
      </c>
      <c r="AB94" s="151"/>
    </row>
    <row r="95" spans="1:28" s="5" customFormat="1" ht="33.75" customHeight="1" x14ac:dyDescent="0.25">
      <c r="A95" s="150"/>
      <c r="B95" s="80">
        <v>93</v>
      </c>
      <c r="C95" s="86" t="s">
        <v>145</v>
      </c>
      <c r="D95" s="59" t="s">
        <v>15</v>
      </c>
      <c r="E95" s="60" t="s">
        <v>128</v>
      </c>
      <c r="F95" s="59" t="s">
        <v>143</v>
      </c>
      <c r="G95" s="59" t="s">
        <v>18</v>
      </c>
      <c r="H95" s="115">
        <v>10</v>
      </c>
      <c r="I95" s="59">
        <v>10</v>
      </c>
      <c r="J95" s="59"/>
      <c r="K95" s="115">
        <v>50</v>
      </c>
      <c r="L95" s="59">
        <v>300</v>
      </c>
      <c r="M95" s="59">
        <v>60</v>
      </c>
      <c r="N95" s="59"/>
      <c r="O95" s="59">
        <v>50</v>
      </c>
      <c r="P95" s="59">
        <v>100</v>
      </c>
      <c r="Q95" s="59">
        <v>200</v>
      </c>
      <c r="R95" s="59">
        <v>50</v>
      </c>
      <c r="S95" s="59">
        <v>100</v>
      </c>
      <c r="T95" s="59"/>
      <c r="U95" s="59">
        <v>200</v>
      </c>
      <c r="V95" s="125">
        <f t="shared" si="3"/>
        <v>1130</v>
      </c>
      <c r="W95" s="96">
        <v>22</v>
      </c>
      <c r="X95" s="61">
        <v>23.8</v>
      </c>
      <c r="Y95" s="61">
        <v>25.6</v>
      </c>
      <c r="Z95" s="126">
        <f t="shared" si="5"/>
        <v>23.8</v>
      </c>
      <c r="AA95" s="126">
        <f t="shared" si="4"/>
        <v>26894</v>
      </c>
      <c r="AB95" s="151"/>
    </row>
    <row r="96" spans="1:28" s="5" customFormat="1" ht="34.5" customHeight="1" x14ac:dyDescent="0.25">
      <c r="A96" s="150"/>
      <c r="B96" s="80">
        <v>94</v>
      </c>
      <c r="C96" s="86" t="s">
        <v>146</v>
      </c>
      <c r="D96" s="59" t="s">
        <v>15</v>
      </c>
      <c r="E96" s="60" t="s">
        <v>128</v>
      </c>
      <c r="F96" s="59" t="s">
        <v>143</v>
      </c>
      <c r="G96" s="59" t="s">
        <v>18</v>
      </c>
      <c r="H96" s="115">
        <v>10</v>
      </c>
      <c r="I96" s="59">
        <v>10</v>
      </c>
      <c r="J96" s="59"/>
      <c r="K96" s="115">
        <v>50</v>
      </c>
      <c r="L96" s="59">
        <v>150</v>
      </c>
      <c r="M96" s="59">
        <v>10</v>
      </c>
      <c r="N96" s="59"/>
      <c r="O96" s="59">
        <v>50</v>
      </c>
      <c r="P96" s="59">
        <v>100</v>
      </c>
      <c r="Q96" s="59">
        <v>200</v>
      </c>
      <c r="R96" s="59">
        <v>50</v>
      </c>
      <c r="S96" s="59">
        <v>50</v>
      </c>
      <c r="T96" s="59"/>
      <c r="U96" s="59">
        <v>200</v>
      </c>
      <c r="V96" s="125">
        <f t="shared" si="3"/>
        <v>880</v>
      </c>
      <c r="W96" s="96">
        <v>23</v>
      </c>
      <c r="X96" s="61">
        <v>24.5</v>
      </c>
      <c r="Y96" s="61">
        <v>25.6</v>
      </c>
      <c r="Z96" s="126">
        <f t="shared" si="5"/>
        <v>24.36</v>
      </c>
      <c r="AA96" s="126">
        <f t="shared" si="4"/>
        <v>21436.799999999999</v>
      </c>
      <c r="AB96" s="151"/>
    </row>
    <row r="97" spans="1:28" s="5" customFormat="1" x14ac:dyDescent="0.25">
      <c r="A97" s="150"/>
      <c r="B97" s="85">
        <v>95</v>
      </c>
      <c r="C97" s="86" t="s">
        <v>147</v>
      </c>
      <c r="D97" s="59" t="s">
        <v>15</v>
      </c>
      <c r="E97" s="60" t="s">
        <v>128</v>
      </c>
      <c r="F97" s="59" t="s">
        <v>143</v>
      </c>
      <c r="G97" s="59" t="s">
        <v>18</v>
      </c>
      <c r="H97" s="115">
        <v>160</v>
      </c>
      <c r="I97" s="59">
        <v>10</v>
      </c>
      <c r="J97" s="59"/>
      <c r="K97" s="115">
        <v>50</v>
      </c>
      <c r="L97" s="59">
        <v>300</v>
      </c>
      <c r="M97" s="59">
        <v>50</v>
      </c>
      <c r="N97" s="59">
        <v>100</v>
      </c>
      <c r="O97" s="59">
        <v>30</v>
      </c>
      <c r="P97" s="59">
        <v>100</v>
      </c>
      <c r="Q97" s="59">
        <v>200</v>
      </c>
      <c r="R97" s="59">
        <v>50</v>
      </c>
      <c r="S97" s="59">
        <v>50</v>
      </c>
      <c r="T97" s="59"/>
      <c r="U97" s="59">
        <v>100</v>
      </c>
      <c r="V97" s="125">
        <f t="shared" si="3"/>
        <v>1200</v>
      </c>
      <c r="W97" s="96">
        <v>22</v>
      </c>
      <c r="X97" s="61">
        <v>23.8</v>
      </c>
      <c r="Y97" s="61">
        <v>25.6</v>
      </c>
      <c r="Z97" s="126">
        <f t="shared" si="5"/>
        <v>23.8</v>
      </c>
      <c r="AA97" s="126">
        <f t="shared" si="4"/>
        <v>28560</v>
      </c>
      <c r="AB97" s="151"/>
    </row>
    <row r="98" spans="1:28" s="5" customFormat="1" ht="30" x14ac:dyDescent="0.25">
      <c r="A98" s="150"/>
      <c r="B98" s="80">
        <v>96</v>
      </c>
      <c r="C98" s="86" t="s">
        <v>148</v>
      </c>
      <c r="D98" s="59" t="s">
        <v>15</v>
      </c>
      <c r="E98" s="60" t="s">
        <v>128</v>
      </c>
      <c r="F98" s="59" t="s">
        <v>143</v>
      </c>
      <c r="G98" s="59" t="s">
        <v>18</v>
      </c>
      <c r="H98" s="115">
        <v>40</v>
      </c>
      <c r="I98" s="59"/>
      <c r="J98" s="59"/>
      <c r="K98" s="115">
        <v>50</v>
      </c>
      <c r="L98" s="59">
        <v>100</v>
      </c>
      <c r="M98" s="59">
        <v>20</v>
      </c>
      <c r="N98" s="59">
        <v>50</v>
      </c>
      <c r="O98" s="59"/>
      <c r="P98" s="59">
        <v>300</v>
      </c>
      <c r="Q98" s="59">
        <v>10</v>
      </c>
      <c r="R98" s="59">
        <v>50</v>
      </c>
      <c r="S98" s="59"/>
      <c r="T98" s="59"/>
      <c r="U98" s="59">
        <v>100</v>
      </c>
      <c r="V98" s="125">
        <f t="shared" si="3"/>
        <v>720</v>
      </c>
      <c r="W98" s="96">
        <v>24</v>
      </c>
      <c r="X98" s="61">
        <v>24.8</v>
      </c>
      <c r="Y98" s="61">
        <v>25.6</v>
      </c>
      <c r="Z98" s="126">
        <f t="shared" si="5"/>
        <v>24.8</v>
      </c>
      <c r="AA98" s="126">
        <f t="shared" si="4"/>
        <v>17856</v>
      </c>
      <c r="AB98" s="151"/>
    </row>
    <row r="99" spans="1:28" s="24" customFormat="1" x14ac:dyDescent="0.25">
      <c r="A99" s="150"/>
      <c r="B99" s="80">
        <v>97</v>
      </c>
      <c r="C99" s="86" t="s">
        <v>149</v>
      </c>
      <c r="D99" s="59" t="s">
        <v>15</v>
      </c>
      <c r="E99" s="60" t="s">
        <v>128</v>
      </c>
      <c r="F99" s="59" t="s">
        <v>143</v>
      </c>
      <c r="G99" s="59" t="s">
        <v>18</v>
      </c>
      <c r="H99" s="115">
        <v>30</v>
      </c>
      <c r="I99" s="59"/>
      <c r="J99" s="59"/>
      <c r="K99" s="115">
        <v>50</v>
      </c>
      <c r="L99" s="59">
        <v>300</v>
      </c>
      <c r="M99" s="59">
        <v>50</v>
      </c>
      <c r="N99" s="59"/>
      <c r="O99" s="59">
        <v>50</v>
      </c>
      <c r="P99" s="59">
        <v>100</v>
      </c>
      <c r="Q99" s="59">
        <v>200</v>
      </c>
      <c r="R99" s="59">
        <v>50</v>
      </c>
      <c r="S99" s="59"/>
      <c r="T99" s="59"/>
      <c r="U99" s="59"/>
      <c r="V99" s="125">
        <f t="shared" si="3"/>
        <v>830</v>
      </c>
      <c r="W99" s="96">
        <v>18</v>
      </c>
      <c r="X99" s="61">
        <v>17.899999999999999</v>
      </c>
      <c r="Y99" s="61">
        <v>19.46</v>
      </c>
      <c r="Z99" s="126">
        <f t="shared" si="5"/>
        <v>18.45</v>
      </c>
      <c r="AA99" s="126">
        <f t="shared" si="4"/>
        <v>15313.5</v>
      </c>
      <c r="AB99" s="151"/>
    </row>
    <row r="100" spans="1:28" s="5" customFormat="1" ht="30" x14ac:dyDescent="0.25">
      <c r="A100" s="150"/>
      <c r="B100" s="80">
        <v>98</v>
      </c>
      <c r="C100" s="86" t="s">
        <v>150</v>
      </c>
      <c r="D100" s="59" t="s">
        <v>15</v>
      </c>
      <c r="E100" s="60" t="s">
        <v>128</v>
      </c>
      <c r="F100" s="59" t="s">
        <v>143</v>
      </c>
      <c r="G100" s="59" t="s">
        <v>18</v>
      </c>
      <c r="H100" s="115">
        <v>80</v>
      </c>
      <c r="I100" s="59"/>
      <c r="J100" s="59"/>
      <c r="K100" s="115">
        <v>50</v>
      </c>
      <c r="L100" s="59">
        <v>100</v>
      </c>
      <c r="M100" s="59">
        <v>20</v>
      </c>
      <c r="N100" s="59">
        <v>50</v>
      </c>
      <c r="O100" s="59"/>
      <c r="P100" s="59">
        <v>100</v>
      </c>
      <c r="Q100" s="59">
        <v>200</v>
      </c>
      <c r="R100" s="59">
        <v>350</v>
      </c>
      <c r="S100" s="59">
        <v>100</v>
      </c>
      <c r="T100" s="59"/>
      <c r="U100" s="59"/>
      <c r="V100" s="125">
        <f t="shared" si="3"/>
        <v>1050</v>
      </c>
      <c r="W100" s="96">
        <v>23</v>
      </c>
      <c r="X100" s="61">
        <v>24.8</v>
      </c>
      <c r="Y100" s="61">
        <v>25.6</v>
      </c>
      <c r="Z100" s="126">
        <f t="shared" si="5"/>
        <v>24.46</v>
      </c>
      <c r="AA100" s="126">
        <f t="shared" si="4"/>
        <v>25683</v>
      </c>
      <c r="AB100" s="151"/>
    </row>
    <row r="101" spans="1:28" s="5" customFormat="1" x14ac:dyDescent="0.25">
      <c r="A101" s="150"/>
      <c r="B101" s="85">
        <v>99</v>
      </c>
      <c r="C101" s="86" t="s">
        <v>152</v>
      </c>
      <c r="D101" s="59" t="s">
        <v>153</v>
      </c>
      <c r="E101" s="60" t="s">
        <v>128</v>
      </c>
      <c r="F101" s="59" t="s">
        <v>154</v>
      </c>
      <c r="G101" s="59" t="s">
        <v>18</v>
      </c>
      <c r="H101" s="115"/>
      <c r="I101" s="59"/>
      <c r="J101" s="59"/>
      <c r="K101" s="115">
        <v>50</v>
      </c>
      <c r="L101" s="59"/>
      <c r="M101" s="59">
        <v>15</v>
      </c>
      <c r="N101" s="59"/>
      <c r="O101" s="59"/>
      <c r="P101" s="59">
        <v>20</v>
      </c>
      <c r="Q101" s="59">
        <v>20</v>
      </c>
      <c r="R101" s="59"/>
      <c r="S101" s="59"/>
      <c r="T101" s="59"/>
      <c r="U101" s="59">
        <v>50</v>
      </c>
      <c r="V101" s="125">
        <f t="shared" si="3"/>
        <v>155</v>
      </c>
      <c r="W101" s="96">
        <v>23</v>
      </c>
      <c r="X101" s="61">
        <v>24</v>
      </c>
      <c r="Y101" s="61">
        <v>25.51</v>
      </c>
      <c r="Z101" s="126">
        <f t="shared" si="5"/>
        <v>24.17</v>
      </c>
      <c r="AA101" s="126">
        <f t="shared" si="4"/>
        <v>3746.3500000000004</v>
      </c>
      <c r="AB101" s="151"/>
    </row>
    <row r="102" spans="1:28" s="5" customFormat="1" x14ac:dyDescent="0.25">
      <c r="A102" s="150"/>
      <c r="B102" s="80">
        <v>100</v>
      </c>
      <c r="C102" s="86" t="s">
        <v>155</v>
      </c>
      <c r="D102" s="59" t="s">
        <v>153</v>
      </c>
      <c r="E102" s="60" t="s">
        <v>128</v>
      </c>
      <c r="F102" s="59" t="s">
        <v>154</v>
      </c>
      <c r="G102" s="59" t="s">
        <v>18</v>
      </c>
      <c r="H102" s="115">
        <v>30</v>
      </c>
      <c r="I102" s="59"/>
      <c r="J102" s="59"/>
      <c r="K102" s="115">
        <v>50</v>
      </c>
      <c r="L102" s="59">
        <v>30</v>
      </c>
      <c r="M102" s="59">
        <v>15</v>
      </c>
      <c r="N102" s="59"/>
      <c r="O102" s="59"/>
      <c r="P102" s="59">
        <v>20</v>
      </c>
      <c r="Q102" s="59">
        <v>20</v>
      </c>
      <c r="R102" s="59"/>
      <c r="S102" s="59"/>
      <c r="T102" s="59"/>
      <c r="U102" s="59">
        <v>50</v>
      </c>
      <c r="V102" s="125">
        <f t="shared" si="3"/>
        <v>215</v>
      </c>
      <c r="W102" s="96">
        <v>20</v>
      </c>
      <c r="X102" s="61">
        <v>21</v>
      </c>
      <c r="Y102" s="61">
        <v>21.51</v>
      </c>
      <c r="Z102" s="126">
        <f t="shared" si="5"/>
        <v>20.83</v>
      </c>
      <c r="AA102" s="126">
        <f t="shared" si="4"/>
        <v>4478.45</v>
      </c>
      <c r="AB102" s="151"/>
    </row>
    <row r="103" spans="1:28" s="5" customFormat="1" x14ac:dyDescent="0.25">
      <c r="A103" s="150"/>
      <c r="B103" s="80">
        <v>101</v>
      </c>
      <c r="C103" s="62" t="s">
        <v>156</v>
      </c>
      <c r="D103" s="87" t="s">
        <v>24</v>
      </c>
      <c r="E103" s="60" t="s">
        <v>128</v>
      </c>
      <c r="F103" s="81" t="s">
        <v>157</v>
      </c>
      <c r="G103" s="59" t="s">
        <v>18</v>
      </c>
      <c r="H103" s="115"/>
      <c r="I103" s="59"/>
      <c r="J103" s="59"/>
      <c r="K103" s="115">
        <v>50</v>
      </c>
      <c r="L103" s="59"/>
      <c r="M103" s="59">
        <v>5</v>
      </c>
      <c r="N103" s="59"/>
      <c r="O103" s="59"/>
      <c r="P103" s="59">
        <v>20</v>
      </c>
      <c r="Q103" s="59">
        <v>20</v>
      </c>
      <c r="R103" s="59"/>
      <c r="S103" s="59"/>
      <c r="T103" s="59"/>
      <c r="U103" s="59"/>
      <c r="V103" s="125">
        <f t="shared" si="3"/>
        <v>95</v>
      </c>
      <c r="W103" s="94">
        <v>34.5</v>
      </c>
      <c r="X103" s="88">
        <v>42.7</v>
      </c>
      <c r="Y103" s="88">
        <v>35.71</v>
      </c>
      <c r="Z103" s="126">
        <f t="shared" si="5"/>
        <v>37.630000000000003</v>
      </c>
      <c r="AA103" s="126">
        <f t="shared" si="4"/>
        <v>3574.8500000000004</v>
      </c>
      <c r="AB103" s="151"/>
    </row>
    <row r="104" spans="1:28" s="5" customFormat="1" x14ac:dyDescent="0.25">
      <c r="A104" s="150"/>
      <c r="B104" s="80">
        <v>102</v>
      </c>
      <c r="C104" s="62" t="s">
        <v>158</v>
      </c>
      <c r="D104" s="87" t="s">
        <v>24</v>
      </c>
      <c r="E104" s="82" t="s">
        <v>128</v>
      </c>
      <c r="F104" s="81" t="s">
        <v>157</v>
      </c>
      <c r="G104" s="59" t="s">
        <v>18</v>
      </c>
      <c r="H104" s="115"/>
      <c r="I104" s="59"/>
      <c r="J104" s="59"/>
      <c r="K104" s="115">
        <v>50</v>
      </c>
      <c r="L104" s="59"/>
      <c r="M104" s="59">
        <v>45</v>
      </c>
      <c r="N104" s="59">
        <v>100</v>
      </c>
      <c r="O104" s="59"/>
      <c r="P104" s="59">
        <v>20</v>
      </c>
      <c r="Q104" s="59">
        <v>50</v>
      </c>
      <c r="R104" s="59"/>
      <c r="S104" s="59"/>
      <c r="T104" s="59"/>
      <c r="U104" s="59">
        <v>50</v>
      </c>
      <c r="V104" s="125">
        <f t="shared" si="3"/>
        <v>315</v>
      </c>
      <c r="W104" s="94">
        <v>3.8</v>
      </c>
      <c r="X104" s="88">
        <v>5.2</v>
      </c>
      <c r="Y104" s="88">
        <v>4.6100000000000003</v>
      </c>
      <c r="Z104" s="126">
        <f t="shared" si="5"/>
        <v>4.53</v>
      </c>
      <c r="AA104" s="126">
        <f t="shared" si="4"/>
        <v>1426.95</v>
      </c>
      <c r="AB104" s="151"/>
    </row>
    <row r="105" spans="1:28" s="5" customFormat="1" ht="27.75" customHeight="1" x14ac:dyDescent="0.25">
      <c r="A105" s="150"/>
      <c r="B105" s="85">
        <v>103</v>
      </c>
      <c r="C105" s="86" t="s">
        <v>159</v>
      </c>
      <c r="D105" s="59" t="s">
        <v>153</v>
      </c>
      <c r="E105" s="60" t="s">
        <v>128</v>
      </c>
      <c r="F105" s="59" t="s">
        <v>154</v>
      </c>
      <c r="G105" s="59" t="s">
        <v>18</v>
      </c>
      <c r="H105" s="115">
        <v>10</v>
      </c>
      <c r="I105" s="59"/>
      <c r="J105" s="59"/>
      <c r="K105" s="115">
        <v>50</v>
      </c>
      <c r="L105" s="59"/>
      <c r="M105" s="59">
        <v>30</v>
      </c>
      <c r="N105" s="59"/>
      <c r="O105" s="59"/>
      <c r="P105" s="59">
        <v>20</v>
      </c>
      <c r="Q105" s="59">
        <v>10</v>
      </c>
      <c r="R105" s="59"/>
      <c r="S105" s="59"/>
      <c r="T105" s="59"/>
      <c r="U105" s="59"/>
      <c r="V105" s="125">
        <f t="shared" si="3"/>
        <v>120</v>
      </c>
      <c r="W105" s="96">
        <v>35</v>
      </c>
      <c r="X105" s="61">
        <v>36</v>
      </c>
      <c r="Y105" s="61">
        <v>39.479999999999997</v>
      </c>
      <c r="Z105" s="126">
        <f t="shared" si="5"/>
        <v>36.82</v>
      </c>
      <c r="AA105" s="126">
        <f t="shared" si="4"/>
        <v>4418.3999999999996</v>
      </c>
      <c r="AB105" s="151"/>
    </row>
    <row r="106" spans="1:28" s="5" customFormat="1" x14ac:dyDescent="0.25">
      <c r="A106" s="150"/>
      <c r="B106" s="80">
        <v>104</v>
      </c>
      <c r="C106" s="86" t="s">
        <v>160</v>
      </c>
      <c r="D106" s="59" t="s">
        <v>153</v>
      </c>
      <c r="E106" s="60" t="s">
        <v>128</v>
      </c>
      <c r="F106" s="59" t="s">
        <v>154</v>
      </c>
      <c r="G106" s="59" t="s">
        <v>18</v>
      </c>
      <c r="H106" s="115"/>
      <c r="I106" s="59"/>
      <c r="J106" s="59"/>
      <c r="K106" s="115">
        <v>50</v>
      </c>
      <c r="L106" s="59">
        <v>20</v>
      </c>
      <c r="M106" s="59">
        <v>30</v>
      </c>
      <c r="N106" s="59"/>
      <c r="O106" s="59"/>
      <c r="P106" s="59">
        <v>20</v>
      </c>
      <c r="Q106" s="59">
        <v>10</v>
      </c>
      <c r="R106" s="59"/>
      <c r="S106" s="59"/>
      <c r="T106" s="59"/>
      <c r="U106" s="59"/>
      <c r="V106" s="125">
        <f t="shared" si="3"/>
        <v>130</v>
      </c>
      <c r="W106" s="96">
        <v>35</v>
      </c>
      <c r="X106" s="61">
        <v>29.8</v>
      </c>
      <c r="Y106" s="61">
        <v>33.1</v>
      </c>
      <c r="Z106" s="126">
        <f t="shared" si="5"/>
        <v>32.630000000000003</v>
      </c>
      <c r="AA106" s="126">
        <f t="shared" si="4"/>
        <v>4241.9000000000005</v>
      </c>
      <c r="AB106" s="151"/>
    </row>
    <row r="107" spans="1:28" s="5" customFormat="1" ht="61.5" customHeight="1" x14ac:dyDescent="0.25">
      <c r="A107" s="150"/>
      <c r="B107" s="80">
        <v>105</v>
      </c>
      <c r="C107" s="86" t="s">
        <v>161</v>
      </c>
      <c r="D107" s="59" t="s">
        <v>153</v>
      </c>
      <c r="E107" s="60" t="s">
        <v>128</v>
      </c>
      <c r="F107" s="59" t="s">
        <v>154</v>
      </c>
      <c r="G107" s="59" t="s">
        <v>18</v>
      </c>
      <c r="H107" s="115">
        <v>10</v>
      </c>
      <c r="I107" s="59"/>
      <c r="J107" s="59"/>
      <c r="K107" s="115">
        <v>50</v>
      </c>
      <c r="L107" s="59"/>
      <c r="M107" s="59">
        <v>30</v>
      </c>
      <c r="N107" s="59"/>
      <c r="O107" s="59"/>
      <c r="P107" s="59">
        <v>20</v>
      </c>
      <c r="Q107" s="59">
        <v>10</v>
      </c>
      <c r="R107" s="59"/>
      <c r="S107" s="59"/>
      <c r="T107" s="59"/>
      <c r="U107" s="59"/>
      <c r="V107" s="125">
        <f t="shared" si="3"/>
        <v>120</v>
      </c>
      <c r="W107" s="96">
        <v>35</v>
      </c>
      <c r="X107" s="61">
        <v>36</v>
      </c>
      <c r="Y107" s="61">
        <v>39.479999999999997</v>
      </c>
      <c r="Z107" s="126">
        <f t="shared" si="5"/>
        <v>36.82</v>
      </c>
      <c r="AA107" s="126">
        <f t="shared" si="4"/>
        <v>4418.3999999999996</v>
      </c>
      <c r="AB107" s="151"/>
    </row>
    <row r="108" spans="1:28" s="5" customFormat="1" ht="20.25" customHeight="1" x14ac:dyDescent="0.25">
      <c r="A108" s="150"/>
      <c r="B108" s="80">
        <v>106</v>
      </c>
      <c r="C108" s="86" t="s">
        <v>162</v>
      </c>
      <c r="D108" s="59" t="s">
        <v>153</v>
      </c>
      <c r="E108" s="60" t="s">
        <v>128</v>
      </c>
      <c r="F108" s="59" t="s">
        <v>154</v>
      </c>
      <c r="G108" s="59" t="s">
        <v>18</v>
      </c>
      <c r="H108" s="115"/>
      <c r="I108" s="59"/>
      <c r="J108" s="59"/>
      <c r="K108" s="115">
        <v>50</v>
      </c>
      <c r="L108" s="59"/>
      <c r="M108" s="59">
        <v>30</v>
      </c>
      <c r="N108" s="59"/>
      <c r="O108" s="59"/>
      <c r="P108" s="59">
        <v>20</v>
      </c>
      <c r="Q108" s="59">
        <v>10</v>
      </c>
      <c r="R108" s="59"/>
      <c r="S108" s="59"/>
      <c r="T108" s="59"/>
      <c r="U108" s="59"/>
      <c r="V108" s="125">
        <f t="shared" si="3"/>
        <v>110</v>
      </c>
      <c r="W108" s="96">
        <v>20</v>
      </c>
      <c r="X108" s="61">
        <v>29.8</v>
      </c>
      <c r="Y108" s="61">
        <v>28.92</v>
      </c>
      <c r="Z108" s="126">
        <f t="shared" si="5"/>
        <v>26.24</v>
      </c>
      <c r="AA108" s="126">
        <f t="shared" si="4"/>
        <v>2886.3999999999996</v>
      </c>
      <c r="AB108" s="151"/>
    </row>
    <row r="109" spans="1:28" s="58" customFormat="1" x14ac:dyDescent="0.25">
      <c r="A109" s="150"/>
      <c r="B109" s="85">
        <v>107</v>
      </c>
      <c r="C109" s="62" t="s">
        <v>163</v>
      </c>
      <c r="D109" s="81" t="s">
        <v>34</v>
      </c>
      <c r="E109" s="82" t="s">
        <v>128</v>
      </c>
      <c r="F109" s="81" t="s">
        <v>154</v>
      </c>
      <c r="G109" s="81" t="s">
        <v>18</v>
      </c>
      <c r="H109" s="114"/>
      <c r="I109" s="81"/>
      <c r="J109" s="81"/>
      <c r="K109" s="114">
        <v>50</v>
      </c>
      <c r="L109" s="81">
        <v>200</v>
      </c>
      <c r="M109" s="81"/>
      <c r="N109" s="81"/>
      <c r="O109" s="81"/>
      <c r="P109" s="81">
        <v>100</v>
      </c>
      <c r="Q109" s="81">
        <v>10</v>
      </c>
      <c r="R109" s="81"/>
      <c r="S109" s="81"/>
      <c r="T109" s="81"/>
      <c r="U109" s="81"/>
      <c r="V109" s="125">
        <f t="shared" si="3"/>
        <v>360</v>
      </c>
      <c r="W109" s="96">
        <v>40</v>
      </c>
      <c r="X109" s="61">
        <v>54.8</v>
      </c>
      <c r="Y109" s="61">
        <v>56.26</v>
      </c>
      <c r="Z109" s="126">
        <f t="shared" si="5"/>
        <v>50.35</v>
      </c>
      <c r="AA109" s="126">
        <f t="shared" si="4"/>
        <v>18126</v>
      </c>
      <c r="AB109" s="151"/>
    </row>
    <row r="110" spans="1:28" s="58" customFormat="1" x14ac:dyDescent="0.25">
      <c r="A110" s="150"/>
      <c r="B110" s="80">
        <v>108</v>
      </c>
      <c r="C110" s="62" t="s">
        <v>164</v>
      </c>
      <c r="D110" s="87" t="s">
        <v>24</v>
      </c>
      <c r="E110" s="60" t="s">
        <v>128</v>
      </c>
      <c r="F110" s="81" t="s">
        <v>165</v>
      </c>
      <c r="G110" s="59" t="s">
        <v>18</v>
      </c>
      <c r="H110" s="115"/>
      <c r="I110" s="59"/>
      <c r="J110" s="59"/>
      <c r="K110" s="115">
        <v>50</v>
      </c>
      <c r="L110" s="59"/>
      <c r="M110" s="59">
        <v>10</v>
      </c>
      <c r="N110" s="59"/>
      <c r="O110" s="59"/>
      <c r="P110" s="59">
        <v>50</v>
      </c>
      <c r="Q110" s="59">
        <v>10</v>
      </c>
      <c r="R110" s="59"/>
      <c r="S110" s="59"/>
      <c r="T110" s="59"/>
      <c r="U110" s="59"/>
      <c r="V110" s="125">
        <f t="shared" si="3"/>
        <v>120</v>
      </c>
      <c r="W110" s="94">
        <v>40</v>
      </c>
      <c r="X110" s="88">
        <v>42.7</v>
      </c>
      <c r="Y110" s="88">
        <v>35.380000000000003</v>
      </c>
      <c r="Z110" s="126">
        <f t="shared" si="5"/>
        <v>39.36</v>
      </c>
      <c r="AA110" s="126">
        <f t="shared" si="4"/>
        <v>4723.2</v>
      </c>
      <c r="AB110" s="151"/>
    </row>
    <row r="111" spans="1:28" s="58" customFormat="1" x14ac:dyDescent="0.25">
      <c r="A111" s="150"/>
      <c r="B111" s="80">
        <v>109</v>
      </c>
      <c r="C111" s="62" t="s">
        <v>166</v>
      </c>
      <c r="D111" s="81" t="s">
        <v>34</v>
      </c>
      <c r="E111" s="82" t="s">
        <v>128</v>
      </c>
      <c r="F111" s="81" t="s">
        <v>154</v>
      </c>
      <c r="G111" s="81" t="s">
        <v>18</v>
      </c>
      <c r="H111" s="114"/>
      <c r="I111" s="81"/>
      <c r="J111" s="81"/>
      <c r="K111" s="114">
        <v>50</v>
      </c>
      <c r="L111" s="81"/>
      <c r="M111" s="81">
        <v>10</v>
      </c>
      <c r="N111" s="81"/>
      <c r="O111" s="81"/>
      <c r="P111" s="81">
        <v>100</v>
      </c>
      <c r="Q111" s="81">
        <v>10</v>
      </c>
      <c r="R111" s="81"/>
      <c r="S111" s="81"/>
      <c r="T111" s="81"/>
      <c r="U111" s="81"/>
      <c r="V111" s="125">
        <f t="shared" si="3"/>
        <v>170</v>
      </c>
      <c r="W111" s="96">
        <v>46</v>
      </c>
      <c r="X111" s="61">
        <v>64.900000000000006</v>
      </c>
      <c r="Y111" s="61">
        <v>49.47</v>
      </c>
      <c r="Z111" s="126">
        <f t="shared" si="5"/>
        <v>53.45</v>
      </c>
      <c r="AA111" s="126">
        <f t="shared" si="4"/>
        <v>9086.5</v>
      </c>
      <c r="AB111" s="151"/>
    </row>
    <row r="112" spans="1:28" s="58" customFormat="1" x14ac:dyDescent="0.25">
      <c r="A112" s="150"/>
      <c r="B112" s="80">
        <v>110</v>
      </c>
      <c r="C112" s="86" t="s">
        <v>167</v>
      </c>
      <c r="D112" s="59" t="s">
        <v>153</v>
      </c>
      <c r="E112" s="60" t="s">
        <v>128</v>
      </c>
      <c r="F112" s="59" t="s">
        <v>154</v>
      </c>
      <c r="G112" s="59" t="s">
        <v>18</v>
      </c>
      <c r="H112" s="115">
        <v>70</v>
      </c>
      <c r="I112" s="59"/>
      <c r="J112" s="59"/>
      <c r="K112" s="115">
        <v>50</v>
      </c>
      <c r="L112" s="59">
        <v>100</v>
      </c>
      <c r="M112" s="59">
        <v>40</v>
      </c>
      <c r="N112" s="59"/>
      <c r="O112" s="59"/>
      <c r="P112" s="59">
        <v>50</v>
      </c>
      <c r="Q112" s="59">
        <v>10</v>
      </c>
      <c r="R112" s="59"/>
      <c r="S112" s="59"/>
      <c r="T112" s="59"/>
      <c r="U112" s="59"/>
      <c r="V112" s="125">
        <f t="shared" si="3"/>
        <v>320</v>
      </c>
      <c r="W112" s="96">
        <v>32</v>
      </c>
      <c r="X112" s="61">
        <v>41.8</v>
      </c>
      <c r="Y112" s="61">
        <v>37.9</v>
      </c>
      <c r="Z112" s="126">
        <f t="shared" si="5"/>
        <v>37.229999999999997</v>
      </c>
      <c r="AA112" s="126">
        <f t="shared" si="4"/>
        <v>11913.599999999999</v>
      </c>
      <c r="AB112" s="151"/>
    </row>
    <row r="113" spans="1:28" s="5" customFormat="1" x14ac:dyDescent="0.25">
      <c r="A113" s="150"/>
      <c r="B113" s="85">
        <v>111</v>
      </c>
      <c r="C113" s="86" t="s">
        <v>168</v>
      </c>
      <c r="D113" s="59" t="s">
        <v>153</v>
      </c>
      <c r="E113" s="60" t="s">
        <v>128</v>
      </c>
      <c r="F113" s="59" t="s">
        <v>154</v>
      </c>
      <c r="G113" s="59" t="s">
        <v>18</v>
      </c>
      <c r="H113" s="115"/>
      <c r="I113" s="59"/>
      <c r="J113" s="59"/>
      <c r="K113" s="115">
        <v>50</v>
      </c>
      <c r="L113" s="59"/>
      <c r="M113" s="59">
        <v>40</v>
      </c>
      <c r="N113" s="59"/>
      <c r="O113" s="59"/>
      <c r="P113" s="59">
        <v>50</v>
      </c>
      <c r="Q113" s="59">
        <v>10</v>
      </c>
      <c r="R113" s="59"/>
      <c r="S113" s="59"/>
      <c r="T113" s="59"/>
      <c r="U113" s="59"/>
      <c r="V113" s="125">
        <f t="shared" si="3"/>
        <v>150</v>
      </c>
      <c r="W113" s="96">
        <v>45</v>
      </c>
      <c r="X113" s="61">
        <v>51.8</v>
      </c>
      <c r="Y113" s="61">
        <v>39.35</v>
      </c>
      <c r="Z113" s="126">
        <f t="shared" si="5"/>
        <v>45.38</v>
      </c>
      <c r="AA113" s="126">
        <f t="shared" si="4"/>
        <v>6807</v>
      </c>
      <c r="AB113" s="151"/>
    </row>
    <row r="114" spans="1:28" s="5" customFormat="1" x14ac:dyDescent="0.25">
      <c r="A114" s="150"/>
      <c r="B114" s="80">
        <v>112</v>
      </c>
      <c r="C114" s="62" t="s">
        <v>169</v>
      </c>
      <c r="D114" s="87" t="s">
        <v>24</v>
      </c>
      <c r="E114" s="82" t="s">
        <v>170</v>
      </c>
      <c r="F114" s="81" t="s">
        <v>171</v>
      </c>
      <c r="G114" s="59" t="s">
        <v>18</v>
      </c>
      <c r="H114" s="115"/>
      <c r="I114" s="59"/>
      <c r="J114" s="59"/>
      <c r="K114" s="115">
        <v>50</v>
      </c>
      <c r="L114" s="59"/>
      <c r="M114" s="59">
        <v>1</v>
      </c>
      <c r="N114" s="59"/>
      <c r="O114" s="59"/>
      <c r="P114" s="59">
        <v>50</v>
      </c>
      <c r="Q114" s="59">
        <v>10</v>
      </c>
      <c r="R114" s="59"/>
      <c r="S114" s="59"/>
      <c r="T114" s="59"/>
      <c r="U114" s="59"/>
      <c r="V114" s="125">
        <f t="shared" si="3"/>
        <v>111</v>
      </c>
      <c r="W114" s="94">
        <v>81.5</v>
      </c>
      <c r="X114" s="88">
        <v>195</v>
      </c>
      <c r="Y114" s="88">
        <v>80</v>
      </c>
      <c r="Z114" s="126">
        <f t="shared" si="5"/>
        <v>118.83</v>
      </c>
      <c r="AA114" s="126">
        <f t="shared" si="4"/>
        <v>13190.13</v>
      </c>
      <c r="AB114" s="151"/>
    </row>
    <row r="115" spans="1:28" s="5" customFormat="1" x14ac:dyDescent="0.25">
      <c r="A115" s="150"/>
      <c r="B115" s="80">
        <v>113</v>
      </c>
      <c r="C115" s="62" t="s">
        <v>172</v>
      </c>
      <c r="D115" s="87" t="s">
        <v>24</v>
      </c>
      <c r="E115" s="82" t="s">
        <v>170</v>
      </c>
      <c r="F115" s="81" t="s">
        <v>173</v>
      </c>
      <c r="G115" s="59" t="s">
        <v>18</v>
      </c>
      <c r="H115" s="115"/>
      <c r="I115" s="59"/>
      <c r="J115" s="59"/>
      <c r="K115" s="115">
        <v>50</v>
      </c>
      <c r="L115" s="59"/>
      <c r="M115" s="59">
        <v>50</v>
      </c>
      <c r="N115" s="59"/>
      <c r="O115" s="59"/>
      <c r="P115" s="59">
        <v>50</v>
      </c>
      <c r="Q115" s="59">
        <v>100</v>
      </c>
      <c r="R115" s="59"/>
      <c r="S115" s="59"/>
      <c r="T115" s="59"/>
      <c r="U115" s="59"/>
      <c r="V115" s="125">
        <f t="shared" si="3"/>
        <v>250</v>
      </c>
      <c r="W115" s="94">
        <v>15</v>
      </c>
      <c r="X115" s="88">
        <v>18.899999999999999</v>
      </c>
      <c r="Y115" s="88">
        <v>15.25</v>
      </c>
      <c r="Z115" s="126">
        <f t="shared" si="5"/>
        <v>16.38</v>
      </c>
      <c r="AA115" s="126">
        <f t="shared" si="4"/>
        <v>4094.9999999999995</v>
      </c>
      <c r="AB115" s="151"/>
    </row>
    <row r="116" spans="1:28" s="5" customFormat="1" ht="30" x14ac:dyDescent="0.25">
      <c r="A116" s="150"/>
      <c r="B116" s="80">
        <v>114</v>
      </c>
      <c r="C116" s="86" t="s">
        <v>174</v>
      </c>
      <c r="D116" s="59" t="s">
        <v>15</v>
      </c>
      <c r="E116" s="60" t="s">
        <v>137</v>
      </c>
      <c r="F116" s="59" t="s">
        <v>175</v>
      </c>
      <c r="G116" s="59" t="s">
        <v>18</v>
      </c>
      <c r="H116" s="115">
        <v>50</v>
      </c>
      <c r="I116" s="59"/>
      <c r="J116" s="59"/>
      <c r="K116" s="115">
        <v>50</v>
      </c>
      <c r="L116" s="59">
        <v>1000</v>
      </c>
      <c r="M116" s="59">
        <v>80</v>
      </c>
      <c r="N116" s="59">
        <v>300</v>
      </c>
      <c r="O116" s="59">
        <v>100</v>
      </c>
      <c r="P116" s="59">
        <v>200</v>
      </c>
      <c r="Q116" s="59">
        <v>100</v>
      </c>
      <c r="R116" s="59">
        <v>50</v>
      </c>
      <c r="S116" s="59">
        <v>50</v>
      </c>
      <c r="T116" s="59"/>
      <c r="U116" s="59">
        <v>50</v>
      </c>
      <c r="V116" s="125">
        <f t="shared" si="3"/>
        <v>2030</v>
      </c>
      <c r="W116" s="95">
        <v>6.75</v>
      </c>
      <c r="X116" s="83">
        <v>5.5</v>
      </c>
      <c r="Y116" s="83">
        <v>3.19</v>
      </c>
      <c r="Z116" s="126">
        <f t="shared" si="5"/>
        <v>5.14</v>
      </c>
      <c r="AA116" s="126">
        <f t="shared" si="4"/>
        <v>10434.199999999999</v>
      </c>
      <c r="AB116" s="151"/>
    </row>
    <row r="117" spans="1:28" s="5" customFormat="1" ht="30" x14ac:dyDescent="0.25">
      <c r="A117" s="150"/>
      <c r="B117" s="85">
        <v>115</v>
      </c>
      <c r="C117" s="86" t="s">
        <v>176</v>
      </c>
      <c r="D117" s="59" t="s">
        <v>15</v>
      </c>
      <c r="E117" s="60" t="s">
        <v>137</v>
      </c>
      <c r="F117" s="59" t="s">
        <v>175</v>
      </c>
      <c r="G117" s="59" t="s">
        <v>18</v>
      </c>
      <c r="H117" s="115">
        <v>100</v>
      </c>
      <c r="I117" s="59"/>
      <c r="J117" s="59"/>
      <c r="K117" s="115">
        <v>50</v>
      </c>
      <c r="L117" s="59"/>
      <c r="M117" s="59">
        <v>100</v>
      </c>
      <c r="N117" s="59">
        <v>100</v>
      </c>
      <c r="O117" s="59">
        <v>100</v>
      </c>
      <c r="P117" s="59">
        <v>50</v>
      </c>
      <c r="Q117" s="59">
        <v>100</v>
      </c>
      <c r="R117" s="59">
        <v>50</v>
      </c>
      <c r="S117" s="59"/>
      <c r="T117" s="59"/>
      <c r="U117" s="59"/>
      <c r="V117" s="125">
        <f t="shared" si="3"/>
        <v>650</v>
      </c>
      <c r="W117" s="95">
        <v>5</v>
      </c>
      <c r="X117" s="83">
        <v>4.9000000000000004</v>
      </c>
      <c r="Y117" s="83">
        <v>1.54</v>
      </c>
      <c r="Z117" s="126">
        <f t="shared" si="5"/>
        <v>3.81</v>
      </c>
      <c r="AA117" s="126">
        <f t="shared" si="4"/>
        <v>2476.5</v>
      </c>
      <c r="AB117" s="151"/>
    </row>
    <row r="118" spans="1:28" s="24" customFormat="1" x14ac:dyDescent="0.25">
      <c r="A118" s="150"/>
      <c r="B118" s="80">
        <v>116</v>
      </c>
      <c r="C118" s="86" t="s">
        <v>177</v>
      </c>
      <c r="D118" s="59" t="s">
        <v>15</v>
      </c>
      <c r="E118" s="60" t="s">
        <v>137</v>
      </c>
      <c r="F118" s="59" t="s">
        <v>178</v>
      </c>
      <c r="G118" s="59" t="s">
        <v>18</v>
      </c>
      <c r="H118" s="115">
        <v>100</v>
      </c>
      <c r="I118" s="59"/>
      <c r="J118" s="59"/>
      <c r="K118" s="115">
        <v>50</v>
      </c>
      <c r="L118" s="59"/>
      <c r="M118" s="59">
        <v>100</v>
      </c>
      <c r="N118" s="59">
        <v>100</v>
      </c>
      <c r="O118" s="59">
        <v>200</v>
      </c>
      <c r="P118" s="59">
        <v>50</v>
      </c>
      <c r="Q118" s="59">
        <v>100</v>
      </c>
      <c r="R118" s="59">
        <v>50</v>
      </c>
      <c r="S118" s="59"/>
      <c r="T118" s="59"/>
      <c r="U118" s="59">
        <v>200</v>
      </c>
      <c r="V118" s="125">
        <f t="shared" si="3"/>
        <v>950</v>
      </c>
      <c r="W118" s="95">
        <v>2.4</v>
      </c>
      <c r="X118" s="83">
        <v>2.5</v>
      </c>
      <c r="Y118" s="83">
        <v>1.02</v>
      </c>
      <c r="Z118" s="126">
        <f t="shared" si="5"/>
        <v>1.97</v>
      </c>
      <c r="AA118" s="126">
        <f t="shared" si="4"/>
        <v>1871.5</v>
      </c>
      <c r="AB118" s="151"/>
    </row>
    <row r="119" spans="1:28" s="24" customFormat="1" ht="30" x14ac:dyDescent="0.25">
      <c r="A119" s="150"/>
      <c r="B119" s="80">
        <v>117</v>
      </c>
      <c r="C119" s="86" t="s">
        <v>179</v>
      </c>
      <c r="D119" s="59" t="s">
        <v>15</v>
      </c>
      <c r="E119" s="60" t="s">
        <v>137</v>
      </c>
      <c r="F119" s="59" t="s">
        <v>180</v>
      </c>
      <c r="G119" s="59" t="s">
        <v>18</v>
      </c>
      <c r="H119" s="115">
        <v>30</v>
      </c>
      <c r="I119" s="59"/>
      <c r="J119" s="59"/>
      <c r="K119" s="115">
        <v>50</v>
      </c>
      <c r="L119" s="59"/>
      <c r="M119" s="59">
        <v>30</v>
      </c>
      <c r="N119" s="59">
        <v>100</v>
      </c>
      <c r="O119" s="59"/>
      <c r="P119" s="59">
        <v>50</v>
      </c>
      <c r="Q119" s="59">
        <v>100</v>
      </c>
      <c r="R119" s="59">
        <v>50</v>
      </c>
      <c r="S119" s="59"/>
      <c r="T119" s="59"/>
      <c r="U119" s="59"/>
      <c r="V119" s="125">
        <f t="shared" si="3"/>
        <v>410</v>
      </c>
      <c r="W119" s="95">
        <v>14.5</v>
      </c>
      <c r="X119" s="83">
        <v>14.5</v>
      </c>
      <c r="Y119" s="83">
        <v>16.2</v>
      </c>
      <c r="Z119" s="126">
        <f t="shared" si="5"/>
        <v>15.06</v>
      </c>
      <c r="AA119" s="126">
        <f t="shared" si="4"/>
        <v>6174.6</v>
      </c>
      <c r="AB119" s="151"/>
    </row>
    <row r="120" spans="1:28" s="24" customFormat="1" ht="30" x14ac:dyDescent="0.25">
      <c r="A120" s="150"/>
      <c r="B120" s="80">
        <v>118</v>
      </c>
      <c r="C120" s="86" t="s">
        <v>181</v>
      </c>
      <c r="D120" s="59" t="s">
        <v>15</v>
      </c>
      <c r="E120" s="60" t="s">
        <v>137</v>
      </c>
      <c r="F120" s="59" t="s">
        <v>180</v>
      </c>
      <c r="G120" s="59" t="s">
        <v>18</v>
      </c>
      <c r="H120" s="115">
        <v>50</v>
      </c>
      <c r="I120" s="59"/>
      <c r="J120" s="59"/>
      <c r="K120" s="115">
        <v>50</v>
      </c>
      <c r="L120" s="59"/>
      <c r="M120" s="59">
        <v>30</v>
      </c>
      <c r="N120" s="59">
        <v>30</v>
      </c>
      <c r="O120" s="59">
        <v>100</v>
      </c>
      <c r="P120" s="59">
        <v>50</v>
      </c>
      <c r="Q120" s="59">
        <v>100</v>
      </c>
      <c r="R120" s="59">
        <v>50</v>
      </c>
      <c r="S120" s="59"/>
      <c r="T120" s="59"/>
      <c r="U120" s="59"/>
      <c r="V120" s="125">
        <f t="shared" si="3"/>
        <v>460</v>
      </c>
      <c r="W120" s="95">
        <v>14.5</v>
      </c>
      <c r="X120" s="83">
        <v>14.5</v>
      </c>
      <c r="Y120" s="83">
        <v>16.2</v>
      </c>
      <c r="Z120" s="126">
        <f t="shared" si="5"/>
        <v>15.06</v>
      </c>
      <c r="AA120" s="126">
        <f t="shared" si="4"/>
        <v>6927.6</v>
      </c>
      <c r="AB120" s="151"/>
    </row>
    <row r="121" spans="1:28" s="24" customFormat="1" ht="30" x14ac:dyDescent="0.25">
      <c r="A121" s="150"/>
      <c r="B121" s="85">
        <v>119</v>
      </c>
      <c r="C121" s="86" t="s">
        <v>182</v>
      </c>
      <c r="D121" s="59" t="s">
        <v>15</v>
      </c>
      <c r="E121" s="60" t="s">
        <v>137</v>
      </c>
      <c r="F121" s="59" t="s">
        <v>183</v>
      </c>
      <c r="G121" s="59" t="s">
        <v>18</v>
      </c>
      <c r="H121" s="115">
        <v>30</v>
      </c>
      <c r="I121" s="59"/>
      <c r="J121" s="59"/>
      <c r="K121" s="115">
        <v>50</v>
      </c>
      <c r="L121" s="59"/>
      <c r="M121" s="59">
        <v>40</v>
      </c>
      <c r="N121" s="59">
        <v>130</v>
      </c>
      <c r="O121" s="59"/>
      <c r="P121" s="59">
        <v>200</v>
      </c>
      <c r="Q121" s="59">
        <v>50</v>
      </c>
      <c r="R121" s="59">
        <v>50</v>
      </c>
      <c r="S121" s="59"/>
      <c r="T121" s="59"/>
      <c r="U121" s="59"/>
      <c r="V121" s="125">
        <f t="shared" si="3"/>
        <v>550</v>
      </c>
      <c r="W121" s="95">
        <v>15</v>
      </c>
      <c r="X121" s="83">
        <v>15.9</v>
      </c>
      <c r="Y121" s="83">
        <v>11.77</v>
      </c>
      <c r="Z121" s="126">
        <f t="shared" si="5"/>
        <v>14.22</v>
      </c>
      <c r="AA121" s="126">
        <f t="shared" si="4"/>
        <v>7821</v>
      </c>
      <c r="AB121" s="151"/>
    </row>
    <row r="122" spans="1:28" s="5" customFormat="1" ht="30" x14ac:dyDescent="0.25">
      <c r="A122" s="150"/>
      <c r="B122" s="80">
        <v>120</v>
      </c>
      <c r="C122" s="86" t="s">
        <v>184</v>
      </c>
      <c r="D122" s="59" t="s">
        <v>15</v>
      </c>
      <c r="E122" s="60" t="s">
        <v>137</v>
      </c>
      <c r="F122" s="59" t="s">
        <v>183</v>
      </c>
      <c r="G122" s="59" t="s">
        <v>18</v>
      </c>
      <c r="H122" s="115">
        <v>50</v>
      </c>
      <c r="I122" s="59"/>
      <c r="J122" s="59"/>
      <c r="K122" s="115">
        <v>50</v>
      </c>
      <c r="L122" s="59">
        <v>300</v>
      </c>
      <c r="M122" s="59">
        <v>80</v>
      </c>
      <c r="N122" s="59">
        <v>130</v>
      </c>
      <c r="O122" s="59">
        <v>100</v>
      </c>
      <c r="P122" s="59">
        <v>200</v>
      </c>
      <c r="Q122" s="59">
        <v>50</v>
      </c>
      <c r="R122" s="59">
        <v>300</v>
      </c>
      <c r="S122" s="59">
        <v>50</v>
      </c>
      <c r="T122" s="59"/>
      <c r="U122" s="59">
        <v>20</v>
      </c>
      <c r="V122" s="125">
        <f t="shared" si="3"/>
        <v>1330</v>
      </c>
      <c r="W122" s="95">
        <v>14.5</v>
      </c>
      <c r="X122" s="83">
        <v>15.9</v>
      </c>
      <c r="Y122" s="83">
        <v>15.82</v>
      </c>
      <c r="Z122" s="126">
        <f t="shared" si="5"/>
        <v>15.4</v>
      </c>
      <c r="AA122" s="126">
        <f t="shared" si="4"/>
        <v>20482</v>
      </c>
      <c r="AB122" s="151"/>
    </row>
    <row r="123" spans="1:28" s="5" customFormat="1" ht="30" x14ac:dyDescent="0.25">
      <c r="A123" s="150"/>
      <c r="B123" s="80">
        <v>121</v>
      </c>
      <c r="C123" s="86" t="s">
        <v>185</v>
      </c>
      <c r="D123" s="59" t="s">
        <v>15</v>
      </c>
      <c r="E123" s="60" t="s">
        <v>137</v>
      </c>
      <c r="F123" s="59" t="s">
        <v>186</v>
      </c>
      <c r="G123" s="59" t="s">
        <v>18</v>
      </c>
      <c r="H123" s="115">
        <v>30</v>
      </c>
      <c r="I123" s="59"/>
      <c r="J123" s="59"/>
      <c r="K123" s="115">
        <v>50</v>
      </c>
      <c r="L123" s="59">
        <v>200</v>
      </c>
      <c r="M123" s="59">
        <v>40</v>
      </c>
      <c r="N123" s="59">
        <v>30</v>
      </c>
      <c r="O123" s="59"/>
      <c r="P123" s="59">
        <v>200</v>
      </c>
      <c r="Q123" s="59">
        <v>50</v>
      </c>
      <c r="R123" s="59">
        <v>50</v>
      </c>
      <c r="S123" s="59"/>
      <c r="T123" s="59"/>
      <c r="U123" s="59">
        <v>50</v>
      </c>
      <c r="V123" s="125">
        <f t="shared" si="3"/>
        <v>700</v>
      </c>
      <c r="W123" s="95">
        <v>17.5</v>
      </c>
      <c r="X123" s="83">
        <v>18.899999999999999</v>
      </c>
      <c r="Y123" s="83">
        <v>19.89</v>
      </c>
      <c r="Z123" s="126">
        <f t="shared" si="5"/>
        <v>18.760000000000002</v>
      </c>
      <c r="AA123" s="126">
        <f t="shared" si="4"/>
        <v>13132.000000000002</v>
      </c>
      <c r="AB123" s="151"/>
    </row>
    <row r="124" spans="1:28" s="24" customFormat="1" ht="30" x14ac:dyDescent="0.25">
      <c r="A124" s="150"/>
      <c r="B124" s="80">
        <v>122</v>
      </c>
      <c r="C124" s="86" t="s">
        <v>187</v>
      </c>
      <c r="D124" s="59" t="s">
        <v>15</v>
      </c>
      <c r="E124" s="60" t="s">
        <v>137</v>
      </c>
      <c r="F124" s="59" t="s">
        <v>186</v>
      </c>
      <c r="G124" s="59" t="s">
        <v>18</v>
      </c>
      <c r="H124" s="115">
        <v>20</v>
      </c>
      <c r="I124" s="59"/>
      <c r="J124" s="59"/>
      <c r="K124" s="115">
        <v>50</v>
      </c>
      <c r="L124" s="59">
        <v>300</v>
      </c>
      <c r="M124" s="59">
        <v>40</v>
      </c>
      <c r="N124" s="59"/>
      <c r="O124" s="59">
        <v>100</v>
      </c>
      <c r="P124" s="59">
        <v>200</v>
      </c>
      <c r="Q124" s="59">
        <v>50</v>
      </c>
      <c r="R124" s="59">
        <v>50</v>
      </c>
      <c r="S124" s="59">
        <v>50</v>
      </c>
      <c r="T124" s="59"/>
      <c r="U124" s="59"/>
      <c r="V124" s="125">
        <f t="shared" si="3"/>
        <v>860</v>
      </c>
      <c r="W124" s="95">
        <v>18</v>
      </c>
      <c r="X124" s="83">
        <v>18.899999999999999</v>
      </c>
      <c r="Y124" s="83">
        <v>15.25</v>
      </c>
      <c r="Z124" s="126">
        <f t="shared" si="5"/>
        <v>17.38</v>
      </c>
      <c r="AA124" s="126">
        <f t="shared" si="4"/>
        <v>14946.8</v>
      </c>
      <c r="AB124" s="151"/>
    </row>
    <row r="125" spans="1:28" s="24" customFormat="1" x14ac:dyDescent="0.25">
      <c r="A125" s="150"/>
      <c r="B125" s="85">
        <v>123</v>
      </c>
      <c r="C125" s="86" t="s">
        <v>188</v>
      </c>
      <c r="D125" s="59" t="s">
        <v>153</v>
      </c>
      <c r="E125" s="60" t="s">
        <v>128</v>
      </c>
      <c r="F125" s="59" t="s">
        <v>154</v>
      </c>
      <c r="G125" s="59" t="s">
        <v>18</v>
      </c>
      <c r="H125" s="115">
        <v>100</v>
      </c>
      <c r="I125" s="59"/>
      <c r="J125" s="59"/>
      <c r="K125" s="115">
        <v>50</v>
      </c>
      <c r="L125" s="59"/>
      <c r="M125" s="59">
        <v>80</v>
      </c>
      <c r="N125" s="59"/>
      <c r="O125" s="59"/>
      <c r="P125" s="59">
        <v>100</v>
      </c>
      <c r="Q125" s="59">
        <v>30</v>
      </c>
      <c r="R125" s="59"/>
      <c r="S125" s="59"/>
      <c r="T125" s="59"/>
      <c r="U125" s="59"/>
      <c r="V125" s="125">
        <f t="shared" si="3"/>
        <v>360</v>
      </c>
      <c r="W125" s="96">
        <v>4.8</v>
      </c>
      <c r="X125" s="61">
        <v>4.95</v>
      </c>
      <c r="Y125" s="61">
        <v>2.98</v>
      </c>
      <c r="Z125" s="126">
        <f t="shared" si="5"/>
        <v>4.24</v>
      </c>
      <c r="AA125" s="126">
        <f t="shared" si="4"/>
        <v>1526.4</v>
      </c>
      <c r="AB125" s="151"/>
    </row>
    <row r="126" spans="1:28" s="5" customFormat="1" x14ac:dyDescent="0.25">
      <c r="A126" s="150"/>
      <c r="B126" s="80">
        <v>124</v>
      </c>
      <c r="C126" s="86" t="s">
        <v>189</v>
      </c>
      <c r="D126" s="59" t="s">
        <v>153</v>
      </c>
      <c r="E126" s="60" t="s">
        <v>128</v>
      </c>
      <c r="F126" s="59" t="s">
        <v>154</v>
      </c>
      <c r="G126" s="59" t="s">
        <v>18</v>
      </c>
      <c r="H126" s="115"/>
      <c r="I126" s="59"/>
      <c r="J126" s="59"/>
      <c r="K126" s="115">
        <v>50</v>
      </c>
      <c r="L126" s="59">
        <v>150</v>
      </c>
      <c r="M126" s="59">
        <v>80</v>
      </c>
      <c r="N126" s="59"/>
      <c r="O126" s="59"/>
      <c r="P126" s="59">
        <v>100</v>
      </c>
      <c r="Q126" s="59">
        <v>30</v>
      </c>
      <c r="R126" s="59"/>
      <c r="S126" s="59"/>
      <c r="T126" s="59"/>
      <c r="U126" s="59"/>
      <c r="V126" s="125">
        <f t="shared" si="3"/>
        <v>410</v>
      </c>
      <c r="W126" s="96">
        <v>4.5</v>
      </c>
      <c r="X126" s="61">
        <v>4.8</v>
      </c>
      <c r="Y126" s="61">
        <v>4.58</v>
      </c>
      <c r="Z126" s="126">
        <f t="shared" si="5"/>
        <v>4.62</v>
      </c>
      <c r="AA126" s="126">
        <f t="shared" si="4"/>
        <v>1894.2</v>
      </c>
      <c r="AB126" s="151"/>
    </row>
    <row r="127" spans="1:28" s="5" customFormat="1" x14ac:dyDescent="0.25">
      <c r="A127" s="150"/>
      <c r="B127" s="80">
        <v>125</v>
      </c>
      <c r="C127" s="62" t="s">
        <v>190</v>
      </c>
      <c r="D127" s="81" t="s">
        <v>153</v>
      </c>
      <c r="E127" s="82" t="s">
        <v>128</v>
      </c>
      <c r="F127" s="81" t="s">
        <v>154</v>
      </c>
      <c r="G127" s="81" t="s">
        <v>18</v>
      </c>
      <c r="H127" s="114"/>
      <c r="I127" s="81"/>
      <c r="J127" s="81"/>
      <c r="K127" s="114">
        <v>50</v>
      </c>
      <c r="L127" s="81"/>
      <c r="M127" s="81">
        <v>10</v>
      </c>
      <c r="N127" s="81"/>
      <c r="O127" s="81"/>
      <c r="P127" s="81">
        <v>100</v>
      </c>
      <c r="Q127" s="81"/>
      <c r="R127" s="81"/>
      <c r="S127" s="81"/>
      <c r="T127" s="81"/>
      <c r="U127" s="81"/>
      <c r="V127" s="125">
        <f t="shared" si="3"/>
        <v>160</v>
      </c>
      <c r="W127" s="96">
        <v>80</v>
      </c>
      <c r="X127" s="61">
        <v>81</v>
      </c>
      <c r="Y127" s="75">
        <v>77.650000000000006</v>
      </c>
      <c r="Z127" s="126">
        <f t="shared" si="5"/>
        <v>79.55</v>
      </c>
      <c r="AA127" s="126">
        <f t="shared" si="4"/>
        <v>12728</v>
      </c>
      <c r="AB127" s="151"/>
    </row>
    <row r="128" spans="1:28" s="5" customFormat="1" x14ac:dyDescent="0.25">
      <c r="A128" s="150"/>
      <c r="B128" s="80">
        <v>126</v>
      </c>
      <c r="C128" s="62" t="s">
        <v>191</v>
      </c>
      <c r="D128" s="81" t="s">
        <v>153</v>
      </c>
      <c r="E128" s="82" t="s">
        <v>137</v>
      </c>
      <c r="F128" s="81" t="s">
        <v>154</v>
      </c>
      <c r="G128" s="81" t="s">
        <v>18</v>
      </c>
      <c r="H128" s="114"/>
      <c r="I128" s="81"/>
      <c r="J128" s="81"/>
      <c r="K128" s="114">
        <v>50</v>
      </c>
      <c r="L128" s="81"/>
      <c r="M128" s="81">
        <v>10</v>
      </c>
      <c r="N128" s="81"/>
      <c r="O128" s="81"/>
      <c r="P128" s="81">
        <v>100</v>
      </c>
      <c r="Q128" s="81"/>
      <c r="R128" s="81"/>
      <c r="S128" s="81"/>
      <c r="T128" s="81"/>
      <c r="U128" s="81"/>
      <c r="V128" s="125">
        <f t="shared" si="3"/>
        <v>160</v>
      </c>
      <c r="W128" s="96">
        <v>45</v>
      </c>
      <c r="X128" s="61">
        <v>54.9</v>
      </c>
      <c r="Y128" s="75">
        <v>43.95</v>
      </c>
      <c r="Z128" s="126">
        <f t="shared" si="5"/>
        <v>47.95</v>
      </c>
      <c r="AA128" s="126">
        <f t="shared" si="4"/>
        <v>7672</v>
      </c>
      <c r="AB128" s="151"/>
    </row>
    <row r="129" spans="1:28" s="5" customFormat="1" x14ac:dyDescent="0.25">
      <c r="A129" s="150"/>
      <c r="B129" s="85">
        <v>127</v>
      </c>
      <c r="C129" s="62" t="s">
        <v>192</v>
      </c>
      <c r="D129" s="81" t="s">
        <v>153</v>
      </c>
      <c r="E129" s="82" t="s">
        <v>128</v>
      </c>
      <c r="F129" s="81" t="s">
        <v>154</v>
      </c>
      <c r="G129" s="81" t="s">
        <v>18</v>
      </c>
      <c r="H129" s="114"/>
      <c r="I129" s="81"/>
      <c r="J129" s="81"/>
      <c r="K129" s="114">
        <v>50</v>
      </c>
      <c r="L129" s="81"/>
      <c r="M129" s="81"/>
      <c r="N129" s="81"/>
      <c r="O129" s="81"/>
      <c r="P129" s="81">
        <v>100</v>
      </c>
      <c r="Q129" s="81"/>
      <c r="R129" s="81"/>
      <c r="S129" s="81"/>
      <c r="T129" s="81"/>
      <c r="U129" s="81"/>
      <c r="V129" s="125">
        <f t="shared" si="3"/>
        <v>150</v>
      </c>
      <c r="W129" s="96">
        <v>62</v>
      </c>
      <c r="X129" s="61">
        <v>89.9</v>
      </c>
      <c r="Y129" s="75">
        <v>65.63</v>
      </c>
      <c r="Z129" s="126">
        <f t="shared" si="5"/>
        <v>72.510000000000005</v>
      </c>
      <c r="AA129" s="126">
        <f t="shared" si="4"/>
        <v>10876.5</v>
      </c>
      <c r="AB129" s="151"/>
    </row>
    <row r="130" spans="1:28" s="5" customFormat="1" x14ac:dyDescent="0.25">
      <c r="A130" s="150"/>
      <c r="B130" s="80">
        <v>128</v>
      </c>
      <c r="C130" s="62" t="s">
        <v>194</v>
      </c>
      <c r="D130" s="81" t="s">
        <v>153</v>
      </c>
      <c r="E130" s="82" t="s">
        <v>128</v>
      </c>
      <c r="F130" s="81" t="s">
        <v>154</v>
      </c>
      <c r="G130" s="81" t="s">
        <v>18</v>
      </c>
      <c r="H130" s="114"/>
      <c r="I130" s="81"/>
      <c r="J130" s="81"/>
      <c r="K130" s="114">
        <v>50</v>
      </c>
      <c r="L130" s="81"/>
      <c r="M130" s="81">
        <v>15</v>
      </c>
      <c r="N130" s="81"/>
      <c r="O130" s="81"/>
      <c r="P130" s="81">
        <v>100</v>
      </c>
      <c r="Q130" s="81"/>
      <c r="R130" s="81"/>
      <c r="S130" s="81"/>
      <c r="T130" s="81"/>
      <c r="U130" s="81"/>
      <c r="V130" s="125">
        <f t="shared" si="3"/>
        <v>165</v>
      </c>
      <c r="W130" s="96">
        <v>16</v>
      </c>
      <c r="X130" s="61">
        <v>24.9</v>
      </c>
      <c r="Y130" s="75">
        <v>17.5</v>
      </c>
      <c r="Z130" s="126">
        <f t="shared" si="5"/>
        <v>19.46</v>
      </c>
      <c r="AA130" s="126">
        <f t="shared" si="4"/>
        <v>3210.9</v>
      </c>
      <c r="AB130" s="151"/>
    </row>
    <row r="131" spans="1:28" s="5" customFormat="1" x14ac:dyDescent="0.25">
      <c r="A131" s="150"/>
      <c r="B131" s="80">
        <v>129</v>
      </c>
      <c r="C131" s="62" t="s">
        <v>195</v>
      </c>
      <c r="D131" s="81" t="s">
        <v>153</v>
      </c>
      <c r="E131" s="82" t="s">
        <v>128</v>
      </c>
      <c r="F131" s="81" t="s">
        <v>154</v>
      </c>
      <c r="G131" s="81" t="s">
        <v>18</v>
      </c>
      <c r="H131" s="114"/>
      <c r="I131" s="81"/>
      <c r="J131" s="81"/>
      <c r="K131" s="114">
        <v>50</v>
      </c>
      <c r="L131" s="81">
        <v>40</v>
      </c>
      <c r="M131" s="81">
        <v>20</v>
      </c>
      <c r="N131" s="81"/>
      <c r="O131" s="81"/>
      <c r="P131" s="81">
        <v>100</v>
      </c>
      <c r="Q131" s="81"/>
      <c r="R131" s="81"/>
      <c r="S131" s="81"/>
      <c r="T131" s="81"/>
      <c r="U131" s="81"/>
      <c r="V131" s="125">
        <f t="shared" si="3"/>
        <v>210</v>
      </c>
      <c r="W131" s="96">
        <v>9.6999999999999993</v>
      </c>
      <c r="X131" s="61">
        <v>14.8</v>
      </c>
      <c r="Y131" s="75">
        <v>11.42</v>
      </c>
      <c r="Z131" s="126">
        <f t="shared" si="5"/>
        <v>11.97</v>
      </c>
      <c r="AA131" s="126">
        <f t="shared" si="4"/>
        <v>2513.7000000000003</v>
      </c>
      <c r="AB131" s="151"/>
    </row>
    <row r="132" spans="1:28" s="5" customFormat="1" x14ac:dyDescent="0.25">
      <c r="A132" s="150"/>
      <c r="B132" s="80">
        <v>130</v>
      </c>
      <c r="C132" s="62" t="s">
        <v>196</v>
      </c>
      <c r="D132" s="81" t="s">
        <v>34</v>
      </c>
      <c r="E132" s="82" t="s">
        <v>128</v>
      </c>
      <c r="F132" s="81" t="s">
        <v>154</v>
      </c>
      <c r="G132" s="81" t="s">
        <v>18</v>
      </c>
      <c r="H132" s="114"/>
      <c r="I132" s="81"/>
      <c r="J132" s="81"/>
      <c r="K132" s="114">
        <v>50</v>
      </c>
      <c r="L132" s="81"/>
      <c r="M132" s="81">
        <v>150</v>
      </c>
      <c r="N132" s="81"/>
      <c r="O132" s="81"/>
      <c r="P132" s="81">
        <v>100</v>
      </c>
      <c r="Q132" s="81"/>
      <c r="R132" s="81"/>
      <c r="S132" s="81"/>
      <c r="T132" s="81"/>
      <c r="U132" s="81"/>
      <c r="V132" s="125">
        <f t="shared" ref="V132:V195" si="6">SUM(H132:U132)</f>
        <v>300</v>
      </c>
      <c r="W132" s="96">
        <v>2</v>
      </c>
      <c r="X132" s="61">
        <v>2.7</v>
      </c>
      <c r="Y132" s="75">
        <v>2.2799999999999998</v>
      </c>
      <c r="Z132" s="126">
        <f t="shared" si="5"/>
        <v>2.3199999999999998</v>
      </c>
      <c r="AA132" s="126">
        <f t="shared" ref="AA132:AA195" si="7">V132*Z132</f>
        <v>696</v>
      </c>
      <c r="AB132" s="151"/>
    </row>
    <row r="133" spans="1:28" s="5" customFormat="1" x14ac:dyDescent="0.25">
      <c r="A133" s="150"/>
      <c r="B133" s="85">
        <v>131</v>
      </c>
      <c r="C133" s="62" t="s">
        <v>197</v>
      </c>
      <c r="D133" s="81" t="s">
        <v>153</v>
      </c>
      <c r="E133" s="82" t="s">
        <v>128</v>
      </c>
      <c r="F133" s="81" t="s">
        <v>154</v>
      </c>
      <c r="G133" s="81" t="s">
        <v>18</v>
      </c>
      <c r="H133" s="114"/>
      <c r="I133" s="81"/>
      <c r="J133" s="81"/>
      <c r="K133" s="114">
        <v>50</v>
      </c>
      <c r="L133" s="81"/>
      <c r="M133" s="81">
        <v>200</v>
      </c>
      <c r="N133" s="81"/>
      <c r="O133" s="81"/>
      <c r="P133" s="81">
        <v>100</v>
      </c>
      <c r="Q133" s="81"/>
      <c r="R133" s="81"/>
      <c r="S133" s="81"/>
      <c r="T133" s="81"/>
      <c r="U133" s="81"/>
      <c r="V133" s="125">
        <f t="shared" si="6"/>
        <v>350</v>
      </c>
      <c r="W133" s="96">
        <v>3.9</v>
      </c>
      <c r="X133" s="61">
        <v>6.9</v>
      </c>
      <c r="Y133" s="75">
        <v>5.56</v>
      </c>
      <c r="Z133" s="126">
        <f t="shared" si="5"/>
        <v>5.45</v>
      </c>
      <c r="AA133" s="126">
        <f t="shared" si="7"/>
        <v>1907.5</v>
      </c>
      <c r="AB133" s="151"/>
    </row>
    <row r="134" spans="1:28" s="5" customFormat="1" x14ac:dyDescent="0.25">
      <c r="A134" s="150"/>
      <c r="B134" s="80">
        <v>132</v>
      </c>
      <c r="C134" s="62" t="s">
        <v>198</v>
      </c>
      <c r="D134" s="81" t="s">
        <v>153</v>
      </c>
      <c r="E134" s="82" t="s">
        <v>128</v>
      </c>
      <c r="F134" s="81" t="s">
        <v>154</v>
      </c>
      <c r="G134" s="81" t="s">
        <v>18</v>
      </c>
      <c r="H134" s="114">
        <v>10</v>
      </c>
      <c r="I134" s="81"/>
      <c r="J134" s="81"/>
      <c r="K134" s="114">
        <v>50</v>
      </c>
      <c r="L134" s="81"/>
      <c r="M134" s="81">
        <v>200</v>
      </c>
      <c r="N134" s="81"/>
      <c r="O134" s="81"/>
      <c r="P134" s="81">
        <v>100</v>
      </c>
      <c r="Q134" s="81"/>
      <c r="R134" s="81"/>
      <c r="S134" s="81"/>
      <c r="T134" s="81"/>
      <c r="U134" s="81"/>
      <c r="V134" s="125">
        <f t="shared" si="6"/>
        <v>360</v>
      </c>
      <c r="W134" s="96">
        <v>1.73</v>
      </c>
      <c r="X134" s="61">
        <v>3.9</v>
      </c>
      <c r="Y134" s="75">
        <v>2.68</v>
      </c>
      <c r="Z134" s="126">
        <f t="shared" si="5"/>
        <v>2.77</v>
      </c>
      <c r="AA134" s="126">
        <f t="shared" si="7"/>
        <v>997.2</v>
      </c>
      <c r="AB134" s="151"/>
    </row>
    <row r="135" spans="1:28" s="5" customFormat="1" x14ac:dyDescent="0.25">
      <c r="A135" s="150"/>
      <c r="B135" s="80">
        <v>133</v>
      </c>
      <c r="C135" s="62" t="s">
        <v>199</v>
      </c>
      <c r="D135" s="81" t="s">
        <v>153</v>
      </c>
      <c r="E135" s="82" t="s">
        <v>128</v>
      </c>
      <c r="F135" s="81" t="s">
        <v>154</v>
      </c>
      <c r="G135" s="81" t="s">
        <v>18</v>
      </c>
      <c r="H135" s="114"/>
      <c r="I135" s="81"/>
      <c r="J135" s="81"/>
      <c r="K135" s="114">
        <v>50</v>
      </c>
      <c r="L135" s="81">
        <v>150</v>
      </c>
      <c r="M135" s="81">
        <v>100</v>
      </c>
      <c r="N135" s="81"/>
      <c r="O135" s="81"/>
      <c r="P135" s="81">
        <v>100</v>
      </c>
      <c r="Q135" s="81"/>
      <c r="R135" s="81"/>
      <c r="S135" s="81"/>
      <c r="T135" s="81"/>
      <c r="U135" s="81"/>
      <c r="V135" s="125">
        <f t="shared" si="6"/>
        <v>400</v>
      </c>
      <c r="W135" s="96">
        <v>1.3</v>
      </c>
      <c r="X135" s="61">
        <v>1.8</v>
      </c>
      <c r="Y135" s="75">
        <v>1.56</v>
      </c>
      <c r="Z135" s="126">
        <f t="shared" si="5"/>
        <v>1.55</v>
      </c>
      <c r="AA135" s="126">
        <f t="shared" si="7"/>
        <v>620</v>
      </c>
      <c r="AB135" s="151"/>
    </row>
    <row r="136" spans="1:28" s="5" customFormat="1" x14ac:dyDescent="0.25">
      <c r="A136" s="150"/>
      <c r="B136" s="80">
        <v>134</v>
      </c>
      <c r="C136" s="62" t="s">
        <v>200</v>
      </c>
      <c r="D136" s="81" t="s">
        <v>153</v>
      </c>
      <c r="E136" s="82" t="s">
        <v>137</v>
      </c>
      <c r="F136" s="81" t="s">
        <v>201</v>
      </c>
      <c r="G136" s="81" t="s">
        <v>18</v>
      </c>
      <c r="H136" s="114"/>
      <c r="I136" s="81"/>
      <c r="J136" s="81"/>
      <c r="K136" s="114">
        <v>50</v>
      </c>
      <c r="L136" s="81"/>
      <c r="M136" s="81">
        <v>150</v>
      </c>
      <c r="N136" s="81"/>
      <c r="O136" s="81"/>
      <c r="P136" s="81">
        <v>100</v>
      </c>
      <c r="Q136" s="81"/>
      <c r="R136" s="81"/>
      <c r="S136" s="81"/>
      <c r="T136" s="81"/>
      <c r="U136" s="81"/>
      <c r="V136" s="125">
        <f t="shared" si="6"/>
        <v>300</v>
      </c>
      <c r="W136" s="96">
        <v>2.8</v>
      </c>
      <c r="X136" s="61">
        <v>2.9</v>
      </c>
      <c r="Y136" s="75">
        <v>2.79</v>
      </c>
      <c r="Z136" s="126">
        <f t="shared" si="5"/>
        <v>2.83</v>
      </c>
      <c r="AA136" s="126">
        <f t="shared" si="7"/>
        <v>849</v>
      </c>
      <c r="AB136" s="151"/>
    </row>
    <row r="137" spans="1:28" s="5" customFormat="1" x14ac:dyDescent="0.25">
      <c r="A137" s="150"/>
      <c r="B137" s="85">
        <v>135</v>
      </c>
      <c r="C137" s="62" t="s">
        <v>202</v>
      </c>
      <c r="D137" s="81" t="s">
        <v>153</v>
      </c>
      <c r="E137" s="82" t="s">
        <v>203</v>
      </c>
      <c r="F137" s="81" t="s">
        <v>204</v>
      </c>
      <c r="G137" s="81" t="s">
        <v>105</v>
      </c>
      <c r="H137" s="114"/>
      <c r="I137" s="81"/>
      <c r="J137" s="81"/>
      <c r="K137" s="114">
        <v>50</v>
      </c>
      <c r="L137" s="81"/>
      <c r="M137" s="81"/>
      <c r="N137" s="81"/>
      <c r="O137" s="81"/>
      <c r="P137" s="81">
        <v>100</v>
      </c>
      <c r="Q137" s="81"/>
      <c r="R137" s="81"/>
      <c r="S137" s="81"/>
      <c r="T137" s="81"/>
      <c r="U137" s="81"/>
      <c r="V137" s="125">
        <f t="shared" si="6"/>
        <v>150</v>
      </c>
      <c r="W137" s="96">
        <v>45</v>
      </c>
      <c r="X137" s="61">
        <v>51.9</v>
      </c>
      <c r="Y137" s="75">
        <v>51.53</v>
      </c>
      <c r="Z137" s="126">
        <f t="shared" si="5"/>
        <v>49.47</v>
      </c>
      <c r="AA137" s="126">
        <f t="shared" si="7"/>
        <v>7420.5</v>
      </c>
      <c r="AB137" s="151"/>
    </row>
    <row r="138" spans="1:28" s="5" customFormat="1" x14ac:dyDescent="0.25">
      <c r="A138" s="150"/>
      <c r="B138" s="80">
        <v>136</v>
      </c>
      <c r="C138" s="62" t="s">
        <v>205</v>
      </c>
      <c r="D138" s="81" t="s">
        <v>153</v>
      </c>
      <c r="E138" s="82" t="s">
        <v>203</v>
      </c>
      <c r="F138" s="81" t="s">
        <v>204</v>
      </c>
      <c r="G138" s="81" t="s">
        <v>105</v>
      </c>
      <c r="H138" s="114"/>
      <c r="I138" s="81"/>
      <c r="J138" s="81"/>
      <c r="K138" s="114">
        <v>50</v>
      </c>
      <c r="L138" s="81"/>
      <c r="M138" s="81"/>
      <c r="N138" s="81"/>
      <c r="O138" s="81"/>
      <c r="P138" s="81">
        <v>100</v>
      </c>
      <c r="Q138" s="81"/>
      <c r="R138" s="81"/>
      <c r="S138" s="81"/>
      <c r="T138" s="81"/>
      <c r="U138" s="81"/>
      <c r="V138" s="125">
        <f t="shared" si="6"/>
        <v>150</v>
      </c>
      <c r="W138" s="96">
        <v>1.65</v>
      </c>
      <c r="X138" s="61">
        <v>2.8</v>
      </c>
      <c r="Y138" s="75">
        <v>1.74</v>
      </c>
      <c r="Z138" s="126">
        <f t="shared" si="5"/>
        <v>2.06</v>
      </c>
      <c r="AA138" s="126">
        <f t="shared" si="7"/>
        <v>309</v>
      </c>
      <c r="AB138" s="151"/>
    </row>
    <row r="139" spans="1:28" s="5" customFormat="1" x14ac:dyDescent="0.25">
      <c r="A139" s="150"/>
      <c r="B139" s="80">
        <v>137</v>
      </c>
      <c r="C139" s="62" t="s">
        <v>206</v>
      </c>
      <c r="D139" s="81" t="s">
        <v>153</v>
      </c>
      <c r="E139" s="82" t="s">
        <v>203</v>
      </c>
      <c r="F139" s="81" t="s">
        <v>204</v>
      </c>
      <c r="G139" s="81" t="s">
        <v>105</v>
      </c>
      <c r="H139" s="114"/>
      <c r="I139" s="81"/>
      <c r="J139" s="81"/>
      <c r="K139" s="114">
        <v>50</v>
      </c>
      <c r="L139" s="81"/>
      <c r="M139" s="81"/>
      <c r="N139" s="81"/>
      <c r="O139" s="81"/>
      <c r="P139" s="81">
        <v>100</v>
      </c>
      <c r="Q139" s="81"/>
      <c r="R139" s="81"/>
      <c r="S139" s="81"/>
      <c r="T139" s="81"/>
      <c r="U139" s="81"/>
      <c r="V139" s="125">
        <f t="shared" si="6"/>
        <v>150</v>
      </c>
      <c r="W139" s="96">
        <v>1.61</v>
      </c>
      <c r="X139" s="61">
        <v>2.7</v>
      </c>
      <c r="Y139" s="75">
        <v>2.25</v>
      </c>
      <c r="Z139" s="126">
        <f t="shared" si="5"/>
        <v>2.1800000000000002</v>
      </c>
      <c r="AA139" s="126">
        <f t="shared" si="7"/>
        <v>327</v>
      </c>
      <c r="AB139" s="151"/>
    </row>
    <row r="140" spans="1:28" s="5" customFormat="1" x14ac:dyDescent="0.25">
      <c r="A140" s="150"/>
      <c r="B140" s="80">
        <v>138</v>
      </c>
      <c r="C140" s="62" t="s">
        <v>207</v>
      </c>
      <c r="D140" s="81" t="s">
        <v>153</v>
      </c>
      <c r="E140" s="82" t="s">
        <v>203</v>
      </c>
      <c r="F140" s="81" t="s">
        <v>204</v>
      </c>
      <c r="G140" s="81" t="s">
        <v>105</v>
      </c>
      <c r="H140" s="114"/>
      <c r="I140" s="81"/>
      <c r="J140" s="81"/>
      <c r="K140" s="114">
        <v>50</v>
      </c>
      <c r="L140" s="81"/>
      <c r="M140" s="81"/>
      <c r="N140" s="81"/>
      <c r="O140" s="81"/>
      <c r="P140" s="81">
        <v>100</v>
      </c>
      <c r="Q140" s="81"/>
      <c r="R140" s="81"/>
      <c r="S140" s="81"/>
      <c r="T140" s="81"/>
      <c r="U140" s="81"/>
      <c r="V140" s="125">
        <f t="shared" si="6"/>
        <v>150</v>
      </c>
      <c r="W140" s="96">
        <v>9</v>
      </c>
      <c r="X140" s="61">
        <v>13.2</v>
      </c>
      <c r="Y140" s="75">
        <v>9.1</v>
      </c>
      <c r="Z140" s="126">
        <f t="shared" si="5"/>
        <v>10.43</v>
      </c>
      <c r="AA140" s="126">
        <f t="shared" si="7"/>
        <v>1564.5</v>
      </c>
      <c r="AB140" s="151"/>
    </row>
    <row r="141" spans="1:28" s="5" customFormat="1" x14ac:dyDescent="0.25">
      <c r="A141" s="150"/>
      <c r="B141" s="85">
        <v>139</v>
      </c>
      <c r="C141" s="62" t="s">
        <v>208</v>
      </c>
      <c r="D141" s="81" t="s">
        <v>153</v>
      </c>
      <c r="E141" s="82" t="s">
        <v>203</v>
      </c>
      <c r="F141" s="81" t="s">
        <v>204</v>
      </c>
      <c r="G141" s="81" t="s">
        <v>105</v>
      </c>
      <c r="H141" s="114"/>
      <c r="I141" s="81"/>
      <c r="J141" s="81"/>
      <c r="K141" s="114">
        <v>50</v>
      </c>
      <c r="L141" s="81">
        <v>20</v>
      </c>
      <c r="M141" s="81"/>
      <c r="N141" s="81"/>
      <c r="O141" s="81"/>
      <c r="P141" s="81">
        <v>100</v>
      </c>
      <c r="Q141" s="81"/>
      <c r="R141" s="81"/>
      <c r="S141" s="81"/>
      <c r="T141" s="81"/>
      <c r="U141" s="81"/>
      <c r="V141" s="125">
        <f t="shared" si="6"/>
        <v>170</v>
      </c>
      <c r="W141" s="96">
        <v>2.1800000000000002</v>
      </c>
      <c r="X141" s="61">
        <v>3.25</v>
      </c>
      <c r="Y141" s="75">
        <v>2.79</v>
      </c>
      <c r="Z141" s="126">
        <f t="shared" si="5"/>
        <v>2.74</v>
      </c>
      <c r="AA141" s="126">
        <f t="shared" si="7"/>
        <v>465.8</v>
      </c>
      <c r="AB141" s="151"/>
    </row>
    <row r="142" spans="1:28" s="5" customFormat="1" x14ac:dyDescent="0.25">
      <c r="A142" s="150"/>
      <c r="B142" s="80">
        <v>140</v>
      </c>
      <c r="C142" s="62" t="s">
        <v>209</v>
      </c>
      <c r="D142" s="81" t="s">
        <v>153</v>
      </c>
      <c r="E142" s="82" t="s">
        <v>203</v>
      </c>
      <c r="F142" s="81" t="s">
        <v>204</v>
      </c>
      <c r="G142" s="81" t="s">
        <v>105</v>
      </c>
      <c r="H142" s="114"/>
      <c r="I142" s="81"/>
      <c r="J142" s="81"/>
      <c r="K142" s="114">
        <v>50</v>
      </c>
      <c r="L142" s="81"/>
      <c r="M142" s="81"/>
      <c r="N142" s="81"/>
      <c r="O142" s="81"/>
      <c r="P142" s="81">
        <v>100</v>
      </c>
      <c r="Q142" s="81"/>
      <c r="R142" s="81"/>
      <c r="S142" s="81"/>
      <c r="T142" s="81"/>
      <c r="U142" s="81"/>
      <c r="V142" s="125">
        <f t="shared" si="6"/>
        <v>150</v>
      </c>
      <c r="W142" s="96">
        <v>3.1</v>
      </c>
      <c r="X142" s="61">
        <v>3.7</v>
      </c>
      <c r="Y142" s="75">
        <v>2.46</v>
      </c>
      <c r="Z142" s="126">
        <f t="shared" ref="Z142:Z205" si="8">ROUNDDOWN(AVERAGE(W142:Y142),2)</f>
        <v>3.08</v>
      </c>
      <c r="AA142" s="126">
        <f t="shared" si="7"/>
        <v>462</v>
      </c>
      <c r="AB142" s="151"/>
    </row>
    <row r="143" spans="1:28" s="5" customFormat="1" x14ac:dyDescent="0.25">
      <c r="A143" s="150"/>
      <c r="B143" s="80">
        <v>141</v>
      </c>
      <c r="C143" s="62" t="s">
        <v>210</v>
      </c>
      <c r="D143" s="81" t="s">
        <v>153</v>
      </c>
      <c r="E143" s="82" t="s">
        <v>203</v>
      </c>
      <c r="F143" s="81" t="s">
        <v>204</v>
      </c>
      <c r="G143" s="81" t="s">
        <v>105</v>
      </c>
      <c r="H143" s="114"/>
      <c r="I143" s="81"/>
      <c r="J143" s="81"/>
      <c r="K143" s="114">
        <v>50</v>
      </c>
      <c r="L143" s="81"/>
      <c r="M143" s="81"/>
      <c r="N143" s="81"/>
      <c r="O143" s="81"/>
      <c r="P143" s="81">
        <v>100</v>
      </c>
      <c r="Q143" s="81"/>
      <c r="R143" s="81"/>
      <c r="S143" s="81"/>
      <c r="T143" s="81"/>
      <c r="U143" s="81"/>
      <c r="V143" s="125">
        <f t="shared" si="6"/>
        <v>150</v>
      </c>
      <c r="W143" s="96">
        <v>3.48</v>
      </c>
      <c r="X143" s="61">
        <v>4.7</v>
      </c>
      <c r="Y143" s="75">
        <v>4.13</v>
      </c>
      <c r="Z143" s="126">
        <f t="shared" si="8"/>
        <v>4.0999999999999996</v>
      </c>
      <c r="AA143" s="126">
        <f t="shared" si="7"/>
        <v>615</v>
      </c>
      <c r="AB143" s="151"/>
    </row>
    <row r="144" spans="1:28" s="5" customFormat="1" x14ac:dyDescent="0.25">
      <c r="A144" s="150"/>
      <c r="B144" s="80">
        <v>142</v>
      </c>
      <c r="C144" s="62" t="s">
        <v>211</v>
      </c>
      <c r="D144" s="81" t="s">
        <v>153</v>
      </c>
      <c r="E144" s="82" t="s">
        <v>203</v>
      </c>
      <c r="F144" s="81" t="s">
        <v>204</v>
      </c>
      <c r="G144" s="81" t="s">
        <v>105</v>
      </c>
      <c r="H144" s="114"/>
      <c r="I144" s="81"/>
      <c r="J144" s="81"/>
      <c r="K144" s="114">
        <v>50</v>
      </c>
      <c r="L144" s="81"/>
      <c r="M144" s="81"/>
      <c r="N144" s="81"/>
      <c r="O144" s="81"/>
      <c r="P144" s="81">
        <v>100</v>
      </c>
      <c r="Q144" s="81"/>
      <c r="R144" s="81"/>
      <c r="S144" s="81"/>
      <c r="T144" s="81"/>
      <c r="U144" s="81"/>
      <c r="V144" s="125">
        <f t="shared" si="6"/>
        <v>150</v>
      </c>
      <c r="W144" s="96">
        <v>3.8</v>
      </c>
      <c r="X144" s="61">
        <v>6.5</v>
      </c>
      <c r="Y144" s="75">
        <v>5.64</v>
      </c>
      <c r="Z144" s="126">
        <f t="shared" si="8"/>
        <v>5.31</v>
      </c>
      <c r="AA144" s="126">
        <f t="shared" si="7"/>
        <v>796.49999999999989</v>
      </c>
      <c r="AB144" s="151"/>
    </row>
    <row r="145" spans="1:28" s="5" customFormat="1" x14ac:dyDescent="0.25">
      <c r="A145" s="150"/>
      <c r="B145" s="85">
        <v>143</v>
      </c>
      <c r="C145" s="62" t="s">
        <v>212</v>
      </c>
      <c r="D145" s="81" t="s">
        <v>24</v>
      </c>
      <c r="E145" s="82" t="s">
        <v>30</v>
      </c>
      <c r="F145" s="81" t="s">
        <v>213</v>
      </c>
      <c r="G145" s="81" t="s">
        <v>105</v>
      </c>
      <c r="H145" s="114">
        <v>3</v>
      </c>
      <c r="I145" s="81"/>
      <c r="J145" s="81"/>
      <c r="K145" s="114">
        <v>50</v>
      </c>
      <c r="L145" s="81">
        <v>1</v>
      </c>
      <c r="M145" s="81">
        <v>8</v>
      </c>
      <c r="N145" s="81"/>
      <c r="O145" s="81">
        <v>4</v>
      </c>
      <c r="P145" s="81">
        <v>5</v>
      </c>
      <c r="Q145" s="81"/>
      <c r="R145" s="81">
        <v>10</v>
      </c>
      <c r="S145" s="81"/>
      <c r="T145" s="81"/>
      <c r="U145" s="81">
        <v>5</v>
      </c>
      <c r="V145" s="125">
        <f t="shared" si="6"/>
        <v>86</v>
      </c>
      <c r="W145" s="96">
        <v>48</v>
      </c>
      <c r="X145" s="61">
        <v>58.9</v>
      </c>
      <c r="Y145" s="75">
        <v>45.93</v>
      </c>
      <c r="Z145" s="126">
        <f t="shared" si="8"/>
        <v>50.94</v>
      </c>
      <c r="AA145" s="126">
        <f t="shared" si="7"/>
        <v>4380.84</v>
      </c>
      <c r="AB145" s="151"/>
    </row>
    <row r="146" spans="1:28" s="5" customFormat="1" x14ac:dyDescent="0.25">
      <c r="A146" s="150"/>
      <c r="B146" s="80">
        <v>144</v>
      </c>
      <c r="C146" s="62" t="s">
        <v>214</v>
      </c>
      <c r="D146" s="81" t="s">
        <v>24</v>
      </c>
      <c r="E146" s="82" t="s">
        <v>30</v>
      </c>
      <c r="F146" s="81" t="s">
        <v>708</v>
      </c>
      <c r="G146" s="81" t="s">
        <v>105</v>
      </c>
      <c r="H146" s="114"/>
      <c r="I146" s="81"/>
      <c r="J146" s="81"/>
      <c r="K146" s="114">
        <v>50</v>
      </c>
      <c r="L146" s="81">
        <v>1</v>
      </c>
      <c r="M146" s="81">
        <v>8</v>
      </c>
      <c r="N146" s="81"/>
      <c r="O146" s="81">
        <v>1</v>
      </c>
      <c r="P146" s="81">
        <v>5</v>
      </c>
      <c r="Q146" s="81"/>
      <c r="R146" s="81">
        <v>10</v>
      </c>
      <c r="S146" s="81"/>
      <c r="T146" s="81"/>
      <c r="U146" s="81">
        <v>2</v>
      </c>
      <c r="V146" s="125">
        <f t="shared" si="6"/>
        <v>77</v>
      </c>
      <c r="W146" s="96">
        <v>70</v>
      </c>
      <c r="X146" s="61">
        <v>79.900000000000006</v>
      </c>
      <c r="Y146" s="75">
        <v>59.1</v>
      </c>
      <c r="Z146" s="126">
        <f t="shared" si="8"/>
        <v>69.66</v>
      </c>
      <c r="AA146" s="126">
        <f t="shared" si="7"/>
        <v>5363.82</v>
      </c>
      <c r="AB146" s="151"/>
    </row>
    <row r="147" spans="1:28" s="5" customFormat="1" ht="30" x14ac:dyDescent="0.25">
      <c r="A147" s="150"/>
      <c r="B147" s="80">
        <v>145</v>
      </c>
      <c r="C147" s="86" t="s">
        <v>215</v>
      </c>
      <c r="D147" s="59" t="s">
        <v>15</v>
      </c>
      <c r="E147" s="60" t="s">
        <v>216</v>
      </c>
      <c r="F147" s="59" t="s">
        <v>217</v>
      </c>
      <c r="G147" s="59" t="s">
        <v>18</v>
      </c>
      <c r="H147" s="115">
        <v>7</v>
      </c>
      <c r="I147" s="59">
        <v>5</v>
      </c>
      <c r="J147" s="59">
        <v>1</v>
      </c>
      <c r="K147" s="115">
        <v>51</v>
      </c>
      <c r="L147" s="59"/>
      <c r="M147" s="59">
        <v>7</v>
      </c>
      <c r="N147" s="59"/>
      <c r="O147" s="59">
        <v>30</v>
      </c>
      <c r="P147" s="59"/>
      <c r="Q147" s="59">
        <v>10</v>
      </c>
      <c r="R147" s="59">
        <v>10</v>
      </c>
      <c r="S147" s="59">
        <v>10</v>
      </c>
      <c r="T147" s="59"/>
      <c r="U147" s="59">
        <v>20</v>
      </c>
      <c r="V147" s="125">
        <f t="shared" si="6"/>
        <v>151</v>
      </c>
      <c r="W147" s="95">
        <v>40</v>
      </c>
      <c r="X147" s="83">
        <v>59.9</v>
      </c>
      <c r="Y147" s="83">
        <v>39.619999999999997</v>
      </c>
      <c r="Z147" s="126">
        <f t="shared" si="8"/>
        <v>46.5</v>
      </c>
      <c r="AA147" s="126">
        <f t="shared" si="7"/>
        <v>7021.5</v>
      </c>
      <c r="AB147" s="151"/>
    </row>
    <row r="148" spans="1:28" s="5" customFormat="1" ht="30" x14ac:dyDescent="0.25">
      <c r="A148" s="150"/>
      <c r="B148" s="80">
        <v>146</v>
      </c>
      <c r="C148" s="86" t="s">
        <v>218</v>
      </c>
      <c r="D148" s="59" t="s">
        <v>15</v>
      </c>
      <c r="E148" s="60" t="s">
        <v>216</v>
      </c>
      <c r="F148" s="59" t="s">
        <v>219</v>
      </c>
      <c r="G148" s="59" t="s">
        <v>18</v>
      </c>
      <c r="H148" s="115">
        <v>87</v>
      </c>
      <c r="I148" s="59">
        <v>30</v>
      </c>
      <c r="J148" s="59">
        <v>10</v>
      </c>
      <c r="K148" s="115">
        <v>203</v>
      </c>
      <c r="L148" s="59">
        <v>100</v>
      </c>
      <c r="M148" s="59">
        <v>110</v>
      </c>
      <c r="N148" s="59">
        <v>110</v>
      </c>
      <c r="O148" s="59">
        <v>100</v>
      </c>
      <c r="P148" s="59"/>
      <c r="Q148" s="59">
        <v>50</v>
      </c>
      <c r="R148" s="59">
        <v>55</v>
      </c>
      <c r="S148" s="59">
        <v>20</v>
      </c>
      <c r="T148" s="59"/>
      <c r="U148" s="59">
        <v>50</v>
      </c>
      <c r="V148" s="125">
        <f t="shared" si="6"/>
        <v>925</v>
      </c>
      <c r="W148" s="95">
        <v>7.5</v>
      </c>
      <c r="X148" s="83">
        <v>8.9</v>
      </c>
      <c r="Y148" s="83">
        <v>7.41</v>
      </c>
      <c r="Z148" s="126">
        <f t="shared" si="8"/>
        <v>7.93</v>
      </c>
      <c r="AA148" s="126">
        <f t="shared" si="7"/>
        <v>7335.25</v>
      </c>
      <c r="AB148" s="151"/>
    </row>
    <row r="149" spans="1:28" s="5" customFormat="1" ht="45" x14ac:dyDescent="0.25">
      <c r="A149" s="150"/>
      <c r="B149" s="85">
        <v>147</v>
      </c>
      <c r="C149" s="86" t="s">
        <v>220</v>
      </c>
      <c r="D149" s="59" t="s">
        <v>15</v>
      </c>
      <c r="E149" s="60" t="s">
        <v>221</v>
      </c>
      <c r="F149" s="59" t="s">
        <v>222</v>
      </c>
      <c r="G149" s="59" t="s">
        <v>18</v>
      </c>
      <c r="H149" s="115">
        <v>70</v>
      </c>
      <c r="I149" s="59">
        <v>30</v>
      </c>
      <c r="J149" s="59">
        <v>4</v>
      </c>
      <c r="K149" s="115">
        <v>50</v>
      </c>
      <c r="L149" s="59">
        <v>30</v>
      </c>
      <c r="M149" s="59">
        <v>10</v>
      </c>
      <c r="N149" s="59">
        <v>30</v>
      </c>
      <c r="O149" s="59">
        <v>5</v>
      </c>
      <c r="P149" s="59">
        <v>30</v>
      </c>
      <c r="Q149" s="59">
        <v>30</v>
      </c>
      <c r="R149" s="59">
        <v>40</v>
      </c>
      <c r="S149" s="59">
        <v>50</v>
      </c>
      <c r="T149" s="59"/>
      <c r="U149" s="59">
        <v>50</v>
      </c>
      <c r="V149" s="125">
        <f t="shared" si="6"/>
        <v>429</v>
      </c>
      <c r="W149" s="96">
        <v>35</v>
      </c>
      <c r="X149" s="61">
        <v>36.799999999999997</v>
      </c>
      <c r="Y149" s="61">
        <v>40.67</v>
      </c>
      <c r="Z149" s="126">
        <f t="shared" si="8"/>
        <v>37.49</v>
      </c>
      <c r="AA149" s="126">
        <f t="shared" si="7"/>
        <v>16083.210000000001</v>
      </c>
      <c r="AB149" s="151"/>
    </row>
    <row r="150" spans="1:28" s="5" customFormat="1" ht="32.25" customHeight="1" x14ac:dyDescent="0.25">
      <c r="A150" s="150"/>
      <c r="B150" s="80">
        <v>148</v>
      </c>
      <c r="C150" s="86" t="s">
        <v>223</v>
      </c>
      <c r="D150" s="59" t="s">
        <v>15</v>
      </c>
      <c r="E150" s="60" t="s">
        <v>224</v>
      </c>
      <c r="F150" s="59" t="s">
        <v>225</v>
      </c>
      <c r="G150" s="59" t="s">
        <v>18</v>
      </c>
      <c r="H150" s="115"/>
      <c r="I150" s="59">
        <v>30</v>
      </c>
      <c r="J150" s="59"/>
      <c r="K150" s="115">
        <v>50</v>
      </c>
      <c r="L150" s="59">
        <v>30</v>
      </c>
      <c r="M150" s="59">
        <v>5</v>
      </c>
      <c r="N150" s="59"/>
      <c r="O150" s="59">
        <v>30</v>
      </c>
      <c r="P150" s="59">
        <v>30</v>
      </c>
      <c r="Q150" s="59">
        <v>30</v>
      </c>
      <c r="R150" s="59">
        <v>50</v>
      </c>
      <c r="S150" s="59">
        <v>15</v>
      </c>
      <c r="T150" s="59"/>
      <c r="U150" s="59">
        <v>50</v>
      </c>
      <c r="V150" s="125">
        <f t="shared" si="6"/>
        <v>320</v>
      </c>
      <c r="W150" s="95">
        <v>19</v>
      </c>
      <c r="X150" s="83">
        <v>19.899999999999999</v>
      </c>
      <c r="Y150" s="83">
        <v>21.4</v>
      </c>
      <c r="Z150" s="126">
        <f t="shared" si="8"/>
        <v>20.100000000000001</v>
      </c>
      <c r="AA150" s="126">
        <f t="shared" si="7"/>
        <v>6432</v>
      </c>
      <c r="AB150" s="151"/>
    </row>
    <row r="151" spans="1:28" s="133" customFormat="1" ht="32.25" customHeight="1" x14ac:dyDescent="0.25">
      <c r="A151" s="150"/>
      <c r="B151" s="80">
        <v>149</v>
      </c>
      <c r="C151" s="86" t="s">
        <v>661</v>
      </c>
      <c r="D151" s="59" t="s">
        <v>15</v>
      </c>
      <c r="E151" s="60" t="s">
        <v>224</v>
      </c>
      <c r="F151" s="59" t="s">
        <v>361</v>
      </c>
      <c r="G151" s="59" t="s">
        <v>18</v>
      </c>
      <c r="H151" s="115">
        <v>1</v>
      </c>
      <c r="I151" s="59"/>
      <c r="J151" s="59"/>
      <c r="K151" s="115"/>
      <c r="L151" s="59"/>
      <c r="M151" s="59"/>
      <c r="N151" s="59"/>
      <c r="O151" s="59"/>
      <c r="P151" s="59"/>
      <c r="Q151" s="59"/>
      <c r="R151" s="59"/>
      <c r="S151" s="59"/>
      <c r="T151" s="59"/>
      <c r="U151" s="59"/>
      <c r="V151" s="125">
        <f t="shared" si="6"/>
        <v>1</v>
      </c>
      <c r="W151" s="95">
        <v>254.76</v>
      </c>
      <c r="X151" s="83">
        <v>249.3</v>
      </c>
      <c r="Y151" s="83">
        <v>256.94</v>
      </c>
      <c r="Z151" s="126">
        <f t="shared" si="8"/>
        <v>253.66</v>
      </c>
      <c r="AA151" s="126">
        <f t="shared" si="7"/>
        <v>253.66</v>
      </c>
      <c r="AB151" s="151"/>
    </row>
    <row r="152" spans="1:28" s="5" customFormat="1" x14ac:dyDescent="0.25">
      <c r="A152" s="150"/>
      <c r="B152" s="80">
        <v>150</v>
      </c>
      <c r="C152" s="62" t="s">
        <v>226</v>
      </c>
      <c r="D152" s="87" t="s">
        <v>24</v>
      </c>
      <c r="E152" s="82" t="s">
        <v>709</v>
      </c>
      <c r="F152" s="81" t="s">
        <v>710</v>
      </c>
      <c r="G152" s="59" t="s">
        <v>248</v>
      </c>
      <c r="H152" s="115"/>
      <c r="I152" s="59"/>
      <c r="J152" s="59"/>
      <c r="K152" s="115">
        <v>50</v>
      </c>
      <c r="L152" s="59"/>
      <c r="M152" s="59">
        <v>50</v>
      </c>
      <c r="N152" s="59"/>
      <c r="O152" s="59">
        <v>30</v>
      </c>
      <c r="P152" s="59">
        <v>200</v>
      </c>
      <c r="Q152" s="59">
        <v>20</v>
      </c>
      <c r="R152" s="59"/>
      <c r="S152" s="59"/>
      <c r="T152" s="59"/>
      <c r="U152" s="59"/>
      <c r="V152" s="125">
        <f t="shared" si="6"/>
        <v>350</v>
      </c>
      <c r="W152" s="94">
        <v>1.4</v>
      </c>
      <c r="X152" s="88">
        <v>1.7</v>
      </c>
      <c r="Y152" s="88">
        <v>2.16</v>
      </c>
      <c r="Z152" s="126">
        <f t="shared" si="8"/>
        <v>1.75</v>
      </c>
      <c r="AA152" s="126">
        <f t="shared" si="7"/>
        <v>612.5</v>
      </c>
      <c r="AB152" s="151"/>
    </row>
    <row r="153" spans="1:28" s="25" customFormat="1" x14ac:dyDescent="0.25">
      <c r="A153" s="150"/>
      <c r="B153" s="85">
        <v>151</v>
      </c>
      <c r="C153" s="86" t="s">
        <v>227</v>
      </c>
      <c r="D153" s="59" t="s">
        <v>153</v>
      </c>
      <c r="E153" s="60" t="s">
        <v>128</v>
      </c>
      <c r="F153" s="59" t="s">
        <v>154</v>
      </c>
      <c r="G153" s="59" t="s">
        <v>18</v>
      </c>
      <c r="H153" s="115"/>
      <c r="I153" s="59"/>
      <c r="J153" s="59"/>
      <c r="K153" s="115">
        <v>50</v>
      </c>
      <c r="L153" s="59"/>
      <c r="M153" s="59">
        <v>80</v>
      </c>
      <c r="N153" s="59"/>
      <c r="O153" s="59"/>
      <c r="P153" s="59">
        <v>200</v>
      </c>
      <c r="Q153" s="59">
        <v>30</v>
      </c>
      <c r="R153" s="59"/>
      <c r="S153" s="59"/>
      <c r="T153" s="59"/>
      <c r="U153" s="59"/>
      <c r="V153" s="125">
        <f t="shared" si="6"/>
        <v>360</v>
      </c>
      <c r="W153" s="96">
        <v>5</v>
      </c>
      <c r="X153" s="61">
        <v>6.9</v>
      </c>
      <c r="Y153" s="61">
        <v>3.64</v>
      </c>
      <c r="Z153" s="126">
        <f t="shared" si="8"/>
        <v>5.18</v>
      </c>
      <c r="AA153" s="126">
        <f t="shared" si="7"/>
        <v>1864.8</v>
      </c>
      <c r="AB153" s="151"/>
    </row>
    <row r="154" spans="1:28" s="25" customFormat="1" x14ac:dyDescent="0.25">
      <c r="A154" s="150"/>
      <c r="B154" s="80">
        <v>152</v>
      </c>
      <c r="C154" s="62" t="s">
        <v>228</v>
      </c>
      <c r="D154" s="87" t="s">
        <v>24</v>
      </c>
      <c r="E154" s="82" t="s">
        <v>137</v>
      </c>
      <c r="F154" s="81" t="s">
        <v>229</v>
      </c>
      <c r="G154" s="59" t="s">
        <v>18</v>
      </c>
      <c r="H154" s="115"/>
      <c r="I154" s="59"/>
      <c r="J154" s="59"/>
      <c r="K154" s="115">
        <v>50</v>
      </c>
      <c r="L154" s="59"/>
      <c r="M154" s="59"/>
      <c r="N154" s="59"/>
      <c r="O154" s="59"/>
      <c r="P154" s="59">
        <v>200</v>
      </c>
      <c r="Q154" s="59">
        <v>30</v>
      </c>
      <c r="R154" s="59"/>
      <c r="S154" s="59"/>
      <c r="T154" s="59"/>
      <c r="U154" s="59"/>
      <c r="V154" s="125">
        <f t="shared" si="6"/>
        <v>280</v>
      </c>
      <c r="W154" s="94">
        <v>13</v>
      </c>
      <c r="X154" s="88">
        <v>16.8</v>
      </c>
      <c r="Y154" s="88">
        <v>10.07</v>
      </c>
      <c r="Z154" s="126">
        <f t="shared" si="8"/>
        <v>13.29</v>
      </c>
      <c r="AA154" s="126">
        <f t="shared" si="7"/>
        <v>3721.2</v>
      </c>
      <c r="AB154" s="151"/>
    </row>
    <row r="155" spans="1:28" s="25" customFormat="1" x14ac:dyDescent="0.25">
      <c r="A155" s="150"/>
      <c r="B155" s="80">
        <v>153</v>
      </c>
      <c r="C155" s="62" t="s">
        <v>230</v>
      </c>
      <c r="D155" s="87" t="s">
        <v>24</v>
      </c>
      <c r="E155" s="82" t="s">
        <v>137</v>
      </c>
      <c r="F155" s="81" t="s">
        <v>229</v>
      </c>
      <c r="G155" s="59" t="s">
        <v>18</v>
      </c>
      <c r="H155" s="115"/>
      <c r="I155" s="59">
        <v>20</v>
      </c>
      <c r="J155" s="59"/>
      <c r="K155" s="115">
        <v>50</v>
      </c>
      <c r="L155" s="59"/>
      <c r="M155" s="59">
        <v>50</v>
      </c>
      <c r="N155" s="59">
        <v>6</v>
      </c>
      <c r="O155" s="59"/>
      <c r="P155" s="59">
        <v>200</v>
      </c>
      <c r="Q155" s="59">
        <v>30</v>
      </c>
      <c r="R155" s="59"/>
      <c r="S155" s="59"/>
      <c r="T155" s="59"/>
      <c r="U155" s="59">
        <v>25</v>
      </c>
      <c r="V155" s="125">
        <f t="shared" si="6"/>
        <v>381</v>
      </c>
      <c r="W155" s="94">
        <v>1.9</v>
      </c>
      <c r="X155" s="88">
        <v>2.7</v>
      </c>
      <c r="Y155" s="88">
        <v>1.95</v>
      </c>
      <c r="Z155" s="126">
        <f t="shared" si="8"/>
        <v>2.1800000000000002</v>
      </c>
      <c r="AA155" s="126">
        <f t="shared" si="7"/>
        <v>830.58</v>
      </c>
      <c r="AB155" s="151"/>
    </row>
    <row r="156" spans="1:28" s="25" customFormat="1" x14ac:dyDescent="0.25">
      <c r="A156" s="150"/>
      <c r="B156" s="80">
        <v>154</v>
      </c>
      <c r="C156" s="86" t="s">
        <v>231</v>
      </c>
      <c r="D156" s="59" t="s">
        <v>153</v>
      </c>
      <c r="E156" s="60" t="s">
        <v>103</v>
      </c>
      <c r="F156" s="59" t="s">
        <v>232</v>
      </c>
      <c r="G156" s="59" t="s">
        <v>18</v>
      </c>
      <c r="H156" s="115">
        <v>400</v>
      </c>
      <c r="I156" s="59"/>
      <c r="J156" s="59"/>
      <c r="K156" s="115">
        <v>50</v>
      </c>
      <c r="L156" s="59"/>
      <c r="M156" s="59">
        <v>40</v>
      </c>
      <c r="N156" s="59"/>
      <c r="O156" s="59"/>
      <c r="P156" s="59">
        <v>200</v>
      </c>
      <c r="Q156" s="59">
        <v>20</v>
      </c>
      <c r="R156" s="59"/>
      <c r="S156" s="59"/>
      <c r="T156" s="59"/>
      <c r="U156" s="59"/>
      <c r="V156" s="125">
        <f t="shared" si="6"/>
        <v>710</v>
      </c>
      <c r="W156" s="96">
        <v>6.5</v>
      </c>
      <c r="X156" s="61">
        <v>6.9</v>
      </c>
      <c r="Y156" s="61">
        <v>6</v>
      </c>
      <c r="Z156" s="126">
        <f t="shared" si="8"/>
        <v>6.46</v>
      </c>
      <c r="AA156" s="126">
        <f t="shared" si="7"/>
        <v>4586.6000000000004</v>
      </c>
      <c r="AB156" s="151"/>
    </row>
    <row r="157" spans="1:28" s="25" customFormat="1" x14ac:dyDescent="0.25">
      <c r="A157" s="150"/>
      <c r="B157" s="85">
        <v>155</v>
      </c>
      <c r="C157" s="86" t="s">
        <v>233</v>
      </c>
      <c r="D157" s="59" t="s">
        <v>153</v>
      </c>
      <c r="E157" s="60" t="s">
        <v>103</v>
      </c>
      <c r="F157" s="59" t="s">
        <v>232</v>
      </c>
      <c r="G157" s="59" t="s">
        <v>18</v>
      </c>
      <c r="H157" s="115"/>
      <c r="I157" s="59"/>
      <c r="J157" s="59"/>
      <c r="K157" s="115">
        <v>50</v>
      </c>
      <c r="L157" s="59"/>
      <c r="M157" s="59">
        <v>40</v>
      </c>
      <c r="N157" s="59"/>
      <c r="O157" s="59"/>
      <c r="P157" s="59">
        <v>200</v>
      </c>
      <c r="Q157" s="59">
        <v>20</v>
      </c>
      <c r="R157" s="59"/>
      <c r="S157" s="59"/>
      <c r="T157" s="59"/>
      <c r="U157" s="59"/>
      <c r="V157" s="125">
        <f t="shared" si="6"/>
        <v>310</v>
      </c>
      <c r="W157" s="96">
        <v>7.5</v>
      </c>
      <c r="X157" s="61">
        <v>8.6999999999999993</v>
      </c>
      <c r="Y157" s="61">
        <v>7.8</v>
      </c>
      <c r="Z157" s="126">
        <f t="shared" si="8"/>
        <v>8</v>
      </c>
      <c r="AA157" s="126">
        <f t="shared" si="7"/>
        <v>2480</v>
      </c>
      <c r="AB157" s="151"/>
    </row>
    <row r="158" spans="1:28" s="25" customFormat="1" x14ac:dyDescent="0.25">
      <c r="A158" s="150"/>
      <c r="B158" s="80">
        <v>156</v>
      </c>
      <c r="C158" s="86" t="s">
        <v>234</v>
      </c>
      <c r="D158" s="59" t="s">
        <v>153</v>
      </c>
      <c r="E158" s="60" t="s">
        <v>103</v>
      </c>
      <c r="F158" s="59" t="s">
        <v>232</v>
      </c>
      <c r="G158" s="59" t="s">
        <v>18</v>
      </c>
      <c r="H158" s="115"/>
      <c r="I158" s="59"/>
      <c r="J158" s="59">
        <v>4</v>
      </c>
      <c r="K158" s="115">
        <v>50</v>
      </c>
      <c r="L158" s="59"/>
      <c r="M158" s="59">
        <v>40</v>
      </c>
      <c r="N158" s="59"/>
      <c r="O158" s="59"/>
      <c r="P158" s="59">
        <v>200</v>
      </c>
      <c r="Q158" s="59">
        <v>20</v>
      </c>
      <c r="R158" s="59"/>
      <c r="S158" s="59"/>
      <c r="T158" s="59"/>
      <c r="U158" s="59"/>
      <c r="V158" s="125">
        <f t="shared" si="6"/>
        <v>314</v>
      </c>
      <c r="W158" s="96">
        <v>9</v>
      </c>
      <c r="X158" s="61">
        <v>10.8</v>
      </c>
      <c r="Y158" s="61">
        <v>9.9499999999999993</v>
      </c>
      <c r="Z158" s="126">
        <f t="shared" si="8"/>
        <v>9.91</v>
      </c>
      <c r="AA158" s="126">
        <f t="shared" si="7"/>
        <v>3111.7400000000002</v>
      </c>
      <c r="AB158" s="151"/>
    </row>
    <row r="159" spans="1:28" s="25" customFormat="1" x14ac:dyDescent="0.25">
      <c r="A159" s="150"/>
      <c r="B159" s="80">
        <v>157</v>
      </c>
      <c r="C159" s="86" t="s">
        <v>235</v>
      </c>
      <c r="D159" s="59" t="s">
        <v>153</v>
      </c>
      <c r="E159" s="60" t="s">
        <v>103</v>
      </c>
      <c r="F159" s="59" t="s">
        <v>232</v>
      </c>
      <c r="G159" s="59" t="s">
        <v>18</v>
      </c>
      <c r="H159" s="115"/>
      <c r="I159" s="59"/>
      <c r="J159" s="59"/>
      <c r="K159" s="115">
        <v>50</v>
      </c>
      <c r="L159" s="59">
        <v>50</v>
      </c>
      <c r="M159" s="59">
        <v>40</v>
      </c>
      <c r="N159" s="59"/>
      <c r="O159" s="59"/>
      <c r="P159" s="59">
        <v>200</v>
      </c>
      <c r="Q159" s="59">
        <v>20</v>
      </c>
      <c r="R159" s="59"/>
      <c r="S159" s="59"/>
      <c r="T159" s="59"/>
      <c r="U159" s="59"/>
      <c r="V159" s="125">
        <f t="shared" si="6"/>
        <v>360</v>
      </c>
      <c r="W159" s="96">
        <v>5</v>
      </c>
      <c r="X159" s="61">
        <v>6.25</v>
      </c>
      <c r="Y159" s="61">
        <v>5.2</v>
      </c>
      <c r="Z159" s="126">
        <f t="shared" si="8"/>
        <v>5.48</v>
      </c>
      <c r="AA159" s="126">
        <f t="shared" si="7"/>
        <v>1972.8000000000002</v>
      </c>
      <c r="AB159" s="151"/>
    </row>
    <row r="160" spans="1:28" s="25" customFormat="1" x14ac:dyDescent="0.25">
      <c r="A160" s="150"/>
      <c r="B160" s="80">
        <v>158</v>
      </c>
      <c r="C160" s="62" t="s">
        <v>236</v>
      </c>
      <c r="D160" s="81" t="s">
        <v>122</v>
      </c>
      <c r="E160" s="82" t="s">
        <v>103</v>
      </c>
      <c r="F160" s="81" t="s">
        <v>237</v>
      </c>
      <c r="G160" s="81" t="s">
        <v>105</v>
      </c>
      <c r="H160" s="114"/>
      <c r="I160" s="81">
        <v>2</v>
      </c>
      <c r="J160" s="81"/>
      <c r="K160" s="114">
        <v>50</v>
      </c>
      <c r="L160" s="81">
        <v>10</v>
      </c>
      <c r="M160" s="81">
        <v>2</v>
      </c>
      <c r="N160" s="81"/>
      <c r="O160" s="81">
        <v>1</v>
      </c>
      <c r="P160" s="81">
        <v>300</v>
      </c>
      <c r="Q160" s="81">
        <v>3</v>
      </c>
      <c r="R160" s="81">
        <v>1</v>
      </c>
      <c r="S160" s="81"/>
      <c r="T160" s="81"/>
      <c r="U160" s="81"/>
      <c r="V160" s="125">
        <f t="shared" si="6"/>
        <v>369</v>
      </c>
      <c r="W160" s="96">
        <v>22.5</v>
      </c>
      <c r="X160" s="61">
        <v>36.9</v>
      </c>
      <c r="Y160" s="61">
        <v>33.979999999999997</v>
      </c>
      <c r="Z160" s="126">
        <f t="shared" si="8"/>
        <v>31.12</v>
      </c>
      <c r="AA160" s="126">
        <f t="shared" si="7"/>
        <v>11483.28</v>
      </c>
      <c r="AB160" s="151"/>
    </row>
    <row r="161" spans="1:28" s="25" customFormat="1" x14ac:dyDescent="0.25">
      <c r="A161" s="150"/>
      <c r="B161" s="85">
        <v>159</v>
      </c>
      <c r="C161" s="62" t="s">
        <v>238</v>
      </c>
      <c r="D161" s="87" t="s">
        <v>24</v>
      </c>
      <c r="E161" s="60" t="s">
        <v>103</v>
      </c>
      <c r="F161" s="81" t="s">
        <v>239</v>
      </c>
      <c r="G161" s="59" t="s">
        <v>105</v>
      </c>
      <c r="H161" s="115"/>
      <c r="I161" s="59"/>
      <c r="J161" s="59"/>
      <c r="K161" s="115">
        <v>50</v>
      </c>
      <c r="L161" s="59">
        <v>1000</v>
      </c>
      <c r="M161" s="59">
        <v>200</v>
      </c>
      <c r="N161" s="59"/>
      <c r="O161" s="59"/>
      <c r="P161" s="59">
        <v>300</v>
      </c>
      <c r="Q161" s="59">
        <v>300</v>
      </c>
      <c r="R161" s="59">
        <v>100</v>
      </c>
      <c r="S161" s="59"/>
      <c r="T161" s="59"/>
      <c r="U161" s="59"/>
      <c r="V161" s="125">
        <f t="shared" si="6"/>
        <v>1950</v>
      </c>
      <c r="W161" s="94">
        <v>0.23</v>
      </c>
      <c r="X161" s="88">
        <v>0.24</v>
      </c>
      <c r="Y161" s="88">
        <v>0.24</v>
      </c>
      <c r="Z161" s="126">
        <f t="shared" si="8"/>
        <v>0.23</v>
      </c>
      <c r="AA161" s="126">
        <f t="shared" si="7"/>
        <v>448.5</v>
      </c>
      <c r="AB161" s="151"/>
    </row>
    <row r="162" spans="1:28" s="25" customFormat="1" ht="30" x14ac:dyDescent="0.25">
      <c r="A162" s="150"/>
      <c r="B162" s="80">
        <v>160</v>
      </c>
      <c r="C162" s="86" t="s">
        <v>240</v>
      </c>
      <c r="D162" s="59" t="s">
        <v>241</v>
      </c>
      <c r="E162" s="60" t="s">
        <v>103</v>
      </c>
      <c r="F162" s="59" t="s">
        <v>239</v>
      </c>
      <c r="G162" s="59" t="s">
        <v>105</v>
      </c>
      <c r="H162" s="115">
        <v>5</v>
      </c>
      <c r="I162" s="59">
        <v>1</v>
      </c>
      <c r="J162" s="59"/>
      <c r="K162" s="115">
        <v>50</v>
      </c>
      <c r="L162" s="59">
        <v>1</v>
      </c>
      <c r="M162" s="59">
        <v>2</v>
      </c>
      <c r="N162" s="59"/>
      <c r="O162" s="59"/>
      <c r="P162" s="59">
        <v>300</v>
      </c>
      <c r="Q162" s="59">
        <v>1</v>
      </c>
      <c r="R162" s="59">
        <v>100</v>
      </c>
      <c r="S162" s="59"/>
      <c r="T162" s="59"/>
      <c r="U162" s="59"/>
      <c r="V162" s="125">
        <f t="shared" si="6"/>
        <v>460</v>
      </c>
      <c r="W162" s="95">
        <v>148.25</v>
      </c>
      <c r="X162" s="83">
        <v>195</v>
      </c>
      <c r="Y162" s="83">
        <v>160</v>
      </c>
      <c r="Z162" s="126">
        <f t="shared" si="8"/>
        <v>167.75</v>
      </c>
      <c r="AA162" s="126">
        <f t="shared" si="7"/>
        <v>77165</v>
      </c>
      <c r="AB162" s="151"/>
    </row>
    <row r="163" spans="1:28" s="25" customFormat="1" x14ac:dyDescent="0.25">
      <c r="A163" s="150"/>
      <c r="B163" s="80">
        <v>161</v>
      </c>
      <c r="C163" s="86" t="s">
        <v>242</v>
      </c>
      <c r="D163" s="59" t="s">
        <v>243</v>
      </c>
      <c r="E163" s="60" t="s">
        <v>103</v>
      </c>
      <c r="F163" s="59" t="s">
        <v>244</v>
      </c>
      <c r="G163" s="59" t="s">
        <v>105</v>
      </c>
      <c r="H163" s="115"/>
      <c r="I163" s="59">
        <v>1</v>
      </c>
      <c r="J163" s="59"/>
      <c r="K163" s="115">
        <v>50</v>
      </c>
      <c r="L163" s="59">
        <v>10</v>
      </c>
      <c r="M163" s="59">
        <v>20</v>
      </c>
      <c r="N163" s="59"/>
      <c r="O163" s="59"/>
      <c r="P163" s="59">
        <v>300</v>
      </c>
      <c r="Q163" s="59">
        <v>3</v>
      </c>
      <c r="R163" s="59"/>
      <c r="S163" s="59"/>
      <c r="T163" s="59"/>
      <c r="U163" s="59"/>
      <c r="V163" s="125">
        <f t="shared" si="6"/>
        <v>384</v>
      </c>
      <c r="W163" s="95">
        <v>140</v>
      </c>
      <c r="X163" s="83">
        <v>145</v>
      </c>
      <c r="Y163" s="89">
        <v>45</v>
      </c>
      <c r="Z163" s="126">
        <f t="shared" si="8"/>
        <v>110</v>
      </c>
      <c r="AA163" s="126">
        <f t="shared" si="7"/>
        <v>42240</v>
      </c>
      <c r="AB163" s="151"/>
    </row>
    <row r="164" spans="1:28" s="25" customFormat="1" ht="30" x14ac:dyDescent="0.25">
      <c r="A164" s="150"/>
      <c r="B164" s="80">
        <v>162</v>
      </c>
      <c r="C164" s="86" t="s">
        <v>245</v>
      </c>
      <c r="D164" s="59" t="s">
        <v>24</v>
      </c>
      <c r="E164" s="60" t="s">
        <v>246</v>
      </c>
      <c r="F164" s="59" t="s">
        <v>247</v>
      </c>
      <c r="G164" s="59" t="s">
        <v>248</v>
      </c>
      <c r="H164" s="115">
        <v>1</v>
      </c>
      <c r="I164" s="59">
        <v>4</v>
      </c>
      <c r="J164" s="59"/>
      <c r="K164" s="115">
        <v>7</v>
      </c>
      <c r="L164" s="59"/>
      <c r="M164" s="59">
        <v>3</v>
      </c>
      <c r="N164" s="59"/>
      <c r="O164" s="59">
        <v>1</v>
      </c>
      <c r="P164" s="59">
        <v>2</v>
      </c>
      <c r="Q164" s="59">
        <v>2</v>
      </c>
      <c r="R164" s="59">
        <v>2</v>
      </c>
      <c r="S164" s="59"/>
      <c r="T164" s="59"/>
      <c r="U164" s="59"/>
      <c r="V164" s="125">
        <f t="shared" si="6"/>
        <v>22</v>
      </c>
      <c r="W164" s="95">
        <v>198</v>
      </c>
      <c r="X164" s="83">
        <v>198.65</v>
      </c>
      <c r="Y164" s="89">
        <v>142.5</v>
      </c>
      <c r="Z164" s="126">
        <f t="shared" si="8"/>
        <v>179.71</v>
      </c>
      <c r="AA164" s="126">
        <f t="shared" si="7"/>
        <v>3953.6200000000003</v>
      </c>
      <c r="AB164" s="151"/>
    </row>
    <row r="165" spans="1:28" s="25" customFormat="1" ht="45" x14ac:dyDescent="0.25">
      <c r="A165" s="150"/>
      <c r="B165" s="85">
        <v>163</v>
      </c>
      <c r="C165" s="86" t="s">
        <v>249</v>
      </c>
      <c r="D165" s="59" t="s">
        <v>24</v>
      </c>
      <c r="E165" s="60" t="s">
        <v>250</v>
      </c>
      <c r="F165" s="59" t="s">
        <v>251</v>
      </c>
      <c r="G165" s="59" t="s">
        <v>18</v>
      </c>
      <c r="H165" s="115">
        <v>13</v>
      </c>
      <c r="I165" s="59">
        <v>5</v>
      </c>
      <c r="J165" s="59">
        <v>1</v>
      </c>
      <c r="K165" s="115">
        <v>12</v>
      </c>
      <c r="L165" s="59"/>
      <c r="M165" s="59">
        <v>1</v>
      </c>
      <c r="N165" s="59">
        <v>1</v>
      </c>
      <c r="O165" s="59">
        <v>1</v>
      </c>
      <c r="P165" s="59">
        <v>2</v>
      </c>
      <c r="Q165" s="59">
        <v>1</v>
      </c>
      <c r="R165" s="59">
        <v>1</v>
      </c>
      <c r="S165" s="59"/>
      <c r="T165" s="59"/>
      <c r="U165" s="59"/>
      <c r="V165" s="125">
        <f t="shared" si="6"/>
        <v>38</v>
      </c>
      <c r="W165" s="95">
        <v>43.7</v>
      </c>
      <c r="X165" s="83">
        <v>75.98</v>
      </c>
      <c r="Y165" s="89">
        <v>98.81</v>
      </c>
      <c r="Z165" s="126">
        <f t="shared" si="8"/>
        <v>72.83</v>
      </c>
      <c r="AA165" s="126">
        <f t="shared" si="7"/>
        <v>2767.54</v>
      </c>
      <c r="AB165" s="151"/>
    </row>
    <row r="166" spans="1:28" s="25" customFormat="1" x14ac:dyDescent="0.25">
      <c r="A166" s="150"/>
      <c r="B166" s="80">
        <v>164</v>
      </c>
      <c r="C166" s="86" t="s">
        <v>252</v>
      </c>
      <c r="D166" s="59" t="s">
        <v>253</v>
      </c>
      <c r="E166" s="60" t="s">
        <v>254</v>
      </c>
      <c r="F166" s="59" t="s">
        <v>255</v>
      </c>
      <c r="G166" s="59" t="s">
        <v>105</v>
      </c>
      <c r="H166" s="115">
        <v>15</v>
      </c>
      <c r="I166" s="59">
        <v>5</v>
      </c>
      <c r="J166" s="59">
        <v>1</v>
      </c>
      <c r="K166" s="115">
        <v>20</v>
      </c>
      <c r="L166" s="59"/>
      <c r="M166" s="59">
        <v>10</v>
      </c>
      <c r="N166" s="59">
        <v>10</v>
      </c>
      <c r="O166" s="59">
        <v>10</v>
      </c>
      <c r="P166" s="59">
        <v>10</v>
      </c>
      <c r="Q166" s="59">
        <v>2</v>
      </c>
      <c r="R166" s="59">
        <v>535</v>
      </c>
      <c r="S166" s="59">
        <v>10</v>
      </c>
      <c r="T166" s="59"/>
      <c r="U166" s="59">
        <v>3</v>
      </c>
      <c r="V166" s="125">
        <f t="shared" si="6"/>
        <v>631</v>
      </c>
      <c r="W166" s="95">
        <v>11</v>
      </c>
      <c r="X166" s="83">
        <v>13.8</v>
      </c>
      <c r="Y166" s="89">
        <v>11.48</v>
      </c>
      <c r="Z166" s="126">
        <f t="shared" si="8"/>
        <v>12.09</v>
      </c>
      <c r="AA166" s="126">
        <f t="shared" si="7"/>
        <v>7628.79</v>
      </c>
      <c r="AB166" s="151"/>
    </row>
    <row r="167" spans="1:28" s="25" customFormat="1" x14ac:dyDescent="0.25">
      <c r="A167" s="150"/>
      <c r="B167" s="80">
        <v>165</v>
      </c>
      <c r="C167" s="86" t="s">
        <v>256</v>
      </c>
      <c r="D167" s="59" t="s">
        <v>253</v>
      </c>
      <c r="E167" s="60" t="s">
        <v>254</v>
      </c>
      <c r="F167" s="59" t="s">
        <v>255</v>
      </c>
      <c r="G167" s="59" t="s">
        <v>105</v>
      </c>
      <c r="H167" s="115">
        <v>16</v>
      </c>
      <c r="I167" s="59">
        <v>2</v>
      </c>
      <c r="J167" s="59"/>
      <c r="K167" s="115">
        <v>20</v>
      </c>
      <c r="L167" s="59"/>
      <c r="M167" s="59">
        <v>10</v>
      </c>
      <c r="N167" s="59">
        <v>10</v>
      </c>
      <c r="O167" s="59">
        <v>10</v>
      </c>
      <c r="P167" s="59">
        <v>10</v>
      </c>
      <c r="Q167" s="59">
        <v>2</v>
      </c>
      <c r="R167" s="59">
        <v>535</v>
      </c>
      <c r="S167" s="59">
        <v>10</v>
      </c>
      <c r="T167" s="59"/>
      <c r="U167" s="59">
        <v>3</v>
      </c>
      <c r="V167" s="125">
        <f t="shared" si="6"/>
        <v>628</v>
      </c>
      <c r="W167" s="95">
        <v>8.5</v>
      </c>
      <c r="X167" s="83">
        <v>10.9</v>
      </c>
      <c r="Y167" s="89">
        <v>9.8000000000000007</v>
      </c>
      <c r="Z167" s="126">
        <f t="shared" si="8"/>
        <v>9.73</v>
      </c>
      <c r="AA167" s="126">
        <f t="shared" si="7"/>
        <v>6110.4400000000005</v>
      </c>
      <c r="AB167" s="151"/>
    </row>
    <row r="168" spans="1:28" s="103" customFormat="1" x14ac:dyDescent="0.25">
      <c r="A168" s="150"/>
      <c r="B168" s="80">
        <v>166</v>
      </c>
      <c r="C168" s="86" t="s">
        <v>664</v>
      </c>
      <c r="D168" s="59" t="s">
        <v>253</v>
      </c>
      <c r="E168" s="60" t="s">
        <v>254</v>
      </c>
      <c r="F168" s="59" t="s">
        <v>255</v>
      </c>
      <c r="G168" s="59" t="s">
        <v>105</v>
      </c>
      <c r="H168" s="115">
        <v>2</v>
      </c>
      <c r="I168" s="59"/>
      <c r="J168" s="59"/>
      <c r="K168" s="115"/>
      <c r="L168" s="59"/>
      <c r="M168" s="59"/>
      <c r="N168" s="59"/>
      <c r="O168" s="59"/>
      <c r="P168" s="59"/>
      <c r="Q168" s="59"/>
      <c r="R168" s="59"/>
      <c r="S168" s="59"/>
      <c r="T168" s="59"/>
      <c r="U168" s="59"/>
      <c r="V168" s="125">
        <f t="shared" si="6"/>
        <v>2</v>
      </c>
      <c r="W168" s="95">
        <v>24.61</v>
      </c>
      <c r="X168" s="83">
        <v>17</v>
      </c>
      <c r="Y168" s="89">
        <v>27.9</v>
      </c>
      <c r="Z168" s="126">
        <f t="shared" si="8"/>
        <v>23.17</v>
      </c>
      <c r="AA168" s="126">
        <f t="shared" si="7"/>
        <v>46.34</v>
      </c>
      <c r="AB168" s="151"/>
    </row>
    <row r="169" spans="1:28" s="25" customFormat="1" ht="75" x14ac:dyDescent="0.25">
      <c r="A169" s="150"/>
      <c r="B169" s="85">
        <v>167</v>
      </c>
      <c r="C169" s="86" t="s">
        <v>257</v>
      </c>
      <c r="D169" s="59" t="s">
        <v>153</v>
      </c>
      <c r="E169" s="60" t="s">
        <v>246</v>
      </c>
      <c r="F169" s="59" t="s">
        <v>258</v>
      </c>
      <c r="G169" s="59" t="s">
        <v>248</v>
      </c>
      <c r="H169" s="115">
        <v>6</v>
      </c>
      <c r="I169" s="59">
        <v>4</v>
      </c>
      <c r="J169" s="59">
        <v>2</v>
      </c>
      <c r="K169" s="115">
        <v>12</v>
      </c>
      <c r="L169" s="59"/>
      <c r="M169" s="59">
        <v>1</v>
      </c>
      <c r="N169" s="59">
        <v>1</v>
      </c>
      <c r="O169" s="59">
        <v>1</v>
      </c>
      <c r="P169" s="59">
        <v>2</v>
      </c>
      <c r="Q169" s="59">
        <v>1</v>
      </c>
      <c r="R169" s="59">
        <v>1</v>
      </c>
      <c r="S169" s="59"/>
      <c r="T169" s="59"/>
      <c r="U169" s="59"/>
      <c r="V169" s="125">
        <f t="shared" si="6"/>
        <v>31</v>
      </c>
      <c r="W169" s="95">
        <v>76</v>
      </c>
      <c r="X169" s="83">
        <v>145</v>
      </c>
      <c r="Y169" s="89">
        <v>68.209999999999994</v>
      </c>
      <c r="Z169" s="126">
        <f t="shared" si="8"/>
        <v>96.4</v>
      </c>
      <c r="AA169" s="126">
        <f t="shared" si="7"/>
        <v>2988.4</v>
      </c>
      <c r="AB169" s="151"/>
    </row>
    <row r="170" spans="1:28" s="25" customFormat="1" ht="30" x14ac:dyDescent="0.25">
      <c r="A170" s="150"/>
      <c r="B170" s="80">
        <v>168</v>
      </c>
      <c r="C170" s="86" t="s">
        <v>259</v>
      </c>
      <c r="D170" s="59" t="s">
        <v>15</v>
      </c>
      <c r="E170" s="60" t="s">
        <v>260</v>
      </c>
      <c r="F170" s="59" t="s">
        <v>261</v>
      </c>
      <c r="G170" s="59" t="s">
        <v>18</v>
      </c>
      <c r="H170" s="115">
        <v>30</v>
      </c>
      <c r="I170" s="59"/>
      <c r="J170" s="59"/>
      <c r="K170" s="115">
        <v>20</v>
      </c>
      <c r="L170" s="59"/>
      <c r="M170" s="59">
        <v>50</v>
      </c>
      <c r="N170" s="59"/>
      <c r="O170" s="59">
        <v>20</v>
      </c>
      <c r="P170" s="59">
        <v>80</v>
      </c>
      <c r="Q170" s="59">
        <v>6</v>
      </c>
      <c r="R170" s="59">
        <v>5</v>
      </c>
      <c r="S170" s="59"/>
      <c r="T170" s="59"/>
      <c r="U170" s="59"/>
      <c r="V170" s="125">
        <f t="shared" si="6"/>
        <v>211</v>
      </c>
      <c r="W170" s="96">
        <v>7.2</v>
      </c>
      <c r="X170" s="61">
        <v>6.95</v>
      </c>
      <c r="Y170" s="61">
        <v>5.55</v>
      </c>
      <c r="Z170" s="126">
        <f t="shared" si="8"/>
        <v>6.56</v>
      </c>
      <c r="AA170" s="126">
        <f t="shared" si="7"/>
        <v>1384.1599999999999</v>
      </c>
      <c r="AB170" s="151"/>
    </row>
    <row r="171" spans="1:28" s="25" customFormat="1" x14ac:dyDescent="0.25">
      <c r="A171" s="150"/>
      <c r="B171" s="80">
        <v>169</v>
      </c>
      <c r="C171" s="62" t="s">
        <v>262</v>
      </c>
      <c r="D171" s="87" t="s">
        <v>24</v>
      </c>
      <c r="E171" s="60" t="s">
        <v>103</v>
      </c>
      <c r="F171" s="81" t="s">
        <v>263</v>
      </c>
      <c r="G171" s="59" t="s">
        <v>105</v>
      </c>
      <c r="H171" s="115">
        <v>200</v>
      </c>
      <c r="I171" s="59">
        <v>200</v>
      </c>
      <c r="J171" s="59"/>
      <c r="K171" s="115">
        <v>300</v>
      </c>
      <c r="L171" s="59"/>
      <c r="M171" s="59">
        <v>500</v>
      </c>
      <c r="N171" s="59"/>
      <c r="O171" s="59"/>
      <c r="P171" s="59">
        <v>100</v>
      </c>
      <c r="Q171" s="59">
        <v>100</v>
      </c>
      <c r="R171" s="59"/>
      <c r="S171" s="59"/>
      <c r="T171" s="59"/>
      <c r="U171" s="59">
        <v>1</v>
      </c>
      <c r="V171" s="125">
        <f t="shared" si="6"/>
        <v>1401</v>
      </c>
      <c r="W171" s="94">
        <v>0.12</v>
      </c>
      <c r="X171" s="88">
        <v>0.13</v>
      </c>
      <c r="Y171" s="88">
        <v>0.13</v>
      </c>
      <c r="Z171" s="126">
        <f t="shared" si="8"/>
        <v>0.12</v>
      </c>
      <c r="AA171" s="126">
        <f t="shared" si="7"/>
        <v>168.12</v>
      </c>
      <c r="AB171" s="151"/>
    </row>
    <row r="172" spans="1:28" s="25" customFormat="1" x14ac:dyDescent="0.25">
      <c r="A172" s="150"/>
      <c r="B172" s="80">
        <v>170</v>
      </c>
      <c r="C172" s="62" t="s">
        <v>264</v>
      </c>
      <c r="D172" s="81" t="s">
        <v>122</v>
      </c>
      <c r="E172" s="82" t="s">
        <v>103</v>
      </c>
      <c r="F172" s="81" t="s">
        <v>263</v>
      </c>
      <c r="G172" s="81" t="s">
        <v>105</v>
      </c>
      <c r="H172" s="114"/>
      <c r="I172" s="81">
        <v>2</v>
      </c>
      <c r="J172" s="81"/>
      <c r="K172" s="114">
        <v>10</v>
      </c>
      <c r="L172" s="81">
        <v>3</v>
      </c>
      <c r="M172" s="81">
        <v>5</v>
      </c>
      <c r="N172" s="81"/>
      <c r="O172" s="81">
        <v>10</v>
      </c>
      <c r="P172" s="81">
        <v>100</v>
      </c>
      <c r="Q172" s="81">
        <v>3</v>
      </c>
      <c r="R172" s="81"/>
      <c r="S172" s="81">
        <v>50</v>
      </c>
      <c r="T172" s="81"/>
      <c r="U172" s="81">
        <v>1</v>
      </c>
      <c r="V172" s="125">
        <f t="shared" si="6"/>
        <v>184</v>
      </c>
      <c r="W172" s="96">
        <v>7.8</v>
      </c>
      <c r="X172" s="61">
        <v>13</v>
      </c>
      <c r="Y172" s="61">
        <v>10.39</v>
      </c>
      <c r="Z172" s="126">
        <f t="shared" si="8"/>
        <v>10.39</v>
      </c>
      <c r="AA172" s="126">
        <f t="shared" si="7"/>
        <v>1911.7600000000002</v>
      </c>
      <c r="AB172" s="151"/>
    </row>
    <row r="173" spans="1:28" s="25" customFormat="1" x14ac:dyDescent="0.25">
      <c r="A173" s="150"/>
      <c r="B173" s="85">
        <v>171</v>
      </c>
      <c r="C173" s="86" t="s">
        <v>265</v>
      </c>
      <c r="D173" s="59" t="s">
        <v>15</v>
      </c>
      <c r="E173" s="60" t="s">
        <v>260</v>
      </c>
      <c r="F173" s="59" t="s">
        <v>266</v>
      </c>
      <c r="G173" s="59" t="s">
        <v>18</v>
      </c>
      <c r="H173" s="115">
        <v>20</v>
      </c>
      <c r="I173" s="59"/>
      <c r="J173" s="59"/>
      <c r="K173" s="115">
        <v>100</v>
      </c>
      <c r="L173" s="59"/>
      <c r="M173" s="59"/>
      <c r="N173" s="59"/>
      <c r="O173" s="59">
        <v>20</v>
      </c>
      <c r="P173" s="59">
        <v>100</v>
      </c>
      <c r="Q173" s="59"/>
      <c r="R173" s="59">
        <v>10</v>
      </c>
      <c r="S173" s="59">
        <v>10</v>
      </c>
      <c r="T173" s="59"/>
      <c r="U173" s="59">
        <v>20</v>
      </c>
      <c r="V173" s="125">
        <f t="shared" si="6"/>
        <v>280</v>
      </c>
      <c r="W173" s="96">
        <v>8.5</v>
      </c>
      <c r="X173" s="61">
        <v>9.8000000000000007</v>
      </c>
      <c r="Y173" s="61">
        <v>7.97</v>
      </c>
      <c r="Z173" s="126">
        <f t="shared" si="8"/>
        <v>8.75</v>
      </c>
      <c r="AA173" s="126">
        <f t="shared" si="7"/>
        <v>2450</v>
      </c>
      <c r="AB173" s="151"/>
    </row>
    <row r="174" spans="1:28" s="25" customFormat="1" x14ac:dyDescent="0.25">
      <c r="A174" s="150"/>
      <c r="B174" s="80">
        <v>172</v>
      </c>
      <c r="C174" s="86" t="s">
        <v>672</v>
      </c>
      <c r="D174" s="59" t="s">
        <v>15</v>
      </c>
      <c r="E174" s="60" t="s">
        <v>260</v>
      </c>
      <c r="F174" s="59" t="s">
        <v>673</v>
      </c>
      <c r="G174" s="59" t="s">
        <v>18</v>
      </c>
      <c r="H174" s="115">
        <v>50</v>
      </c>
      <c r="I174" s="59"/>
      <c r="J174" s="59"/>
      <c r="K174" s="115"/>
      <c r="L174" s="59"/>
      <c r="M174" s="59"/>
      <c r="N174" s="59"/>
      <c r="O174" s="59"/>
      <c r="P174" s="59"/>
      <c r="Q174" s="59"/>
      <c r="R174" s="59"/>
      <c r="S174" s="59"/>
      <c r="T174" s="59"/>
      <c r="U174" s="59"/>
      <c r="V174" s="125">
        <f t="shared" si="6"/>
        <v>50</v>
      </c>
      <c r="W174" s="96">
        <v>5.5</v>
      </c>
      <c r="X174" s="61">
        <v>5.05</v>
      </c>
      <c r="Y174" s="61">
        <v>3.61</v>
      </c>
      <c r="Z174" s="126">
        <f t="shared" si="8"/>
        <v>4.72</v>
      </c>
      <c r="AA174" s="126">
        <f t="shared" si="7"/>
        <v>236</v>
      </c>
      <c r="AB174" s="151"/>
    </row>
    <row r="175" spans="1:28" s="25" customFormat="1" x14ac:dyDescent="0.25">
      <c r="A175" s="150"/>
      <c r="B175" s="80">
        <v>173</v>
      </c>
      <c r="C175" s="54" t="s">
        <v>267</v>
      </c>
      <c r="D175" s="59" t="s">
        <v>153</v>
      </c>
      <c r="E175" s="60" t="s">
        <v>128</v>
      </c>
      <c r="F175" s="59" t="s">
        <v>154</v>
      </c>
      <c r="G175" s="59" t="s">
        <v>18</v>
      </c>
      <c r="H175" s="115"/>
      <c r="I175" s="59"/>
      <c r="J175" s="59"/>
      <c r="K175" s="115">
        <v>50</v>
      </c>
      <c r="L175" s="59"/>
      <c r="M175" s="59">
        <v>20</v>
      </c>
      <c r="N175" s="59"/>
      <c r="O175" s="59"/>
      <c r="P175" s="59">
        <v>100</v>
      </c>
      <c r="Q175" s="59">
        <v>10</v>
      </c>
      <c r="R175" s="59"/>
      <c r="S175" s="59"/>
      <c r="T175" s="59"/>
      <c r="U175" s="59"/>
      <c r="V175" s="125">
        <f t="shared" si="6"/>
        <v>180</v>
      </c>
      <c r="W175" s="96">
        <v>37</v>
      </c>
      <c r="X175" s="61">
        <v>36.9</v>
      </c>
      <c r="Y175" s="56">
        <v>36.25</v>
      </c>
      <c r="Z175" s="126">
        <f t="shared" si="8"/>
        <v>36.71</v>
      </c>
      <c r="AA175" s="126">
        <f t="shared" si="7"/>
        <v>6607.8</v>
      </c>
      <c r="AB175" s="151"/>
    </row>
    <row r="176" spans="1:28" s="67" customFormat="1" x14ac:dyDescent="0.25">
      <c r="A176" s="150"/>
      <c r="B176" s="80">
        <v>174</v>
      </c>
      <c r="C176" s="55" t="s">
        <v>268</v>
      </c>
      <c r="D176" s="81" t="s">
        <v>153</v>
      </c>
      <c r="E176" s="82" t="s">
        <v>128</v>
      </c>
      <c r="F176" s="81" t="s">
        <v>154</v>
      </c>
      <c r="G176" s="81" t="s">
        <v>18</v>
      </c>
      <c r="H176" s="114"/>
      <c r="I176" s="81"/>
      <c r="J176" s="81"/>
      <c r="K176" s="114">
        <v>50</v>
      </c>
      <c r="L176" s="81"/>
      <c r="M176" s="81"/>
      <c r="N176" s="81"/>
      <c r="O176" s="81"/>
      <c r="P176" s="81">
        <v>100</v>
      </c>
      <c r="Q176" s="81">
        <v>10</v>
      </c>
      <c r="R176" s="81"/>
      <c r="S176" s="81"/>
      <c r="T176" s="81"/>
      <c r="U176" s="81"/>
      <c r="V176" s="125">
        <f t="shared" si="6"/>
        <v>160</v>
      </c>
      <c r="W176" s="96">
        <v>17</v>
      </c>
      <c r="X176" s="61">
        <v>21.5</v>
      </c>
      <c r="Y176" s="56">
        <v>17.5</v>
      </c>
      <c r="Z176" s="126">
        <f t="shared" si="8"/>
        <v>18.66</v>
      </c>
      <c r="AA176" s="126">
        <f t="shared" si="7"/>
        <v>2985.6</v>
      </c>
      <c r="AB176" s="151"/>
    </row>
    <row r="177" spans="1:30" s="25" customFormat="1" x14ac:dyDescent="0.25">
      <c r="A177" s="150"/>
      <c r="B177" s="85">
        <v>175</v>
      </c>
      <c r="C177" s="55" t="s">
        <v>269</v>
      </c>
      <c r="D177" s="81" t="s">
        <v>153</v>
      </c>
      <c r="E177" s="82" t="s">
        <v>128</v>
      </c>
      <c r="F177" s="81" t="s">
        <v>154</v>
      </c>
      <c r="G177" s="81" t="s">
        <v>18</v>
      </c>
      <c r="H177" s="114"/>
      <c r="I177" s="81"/>
      <c r="J177" s="81"/>
      <c r="K177" s="114">
        <v>50</v>
      </c>
      <c r="L177" s="81"/>
      <c r="M177" s="81">
        <v>10</v>
      </c>
      <c r="N177" s="81"/>
      <c r="O177" s="81"/>
      <c r="P177" s="81">
        <v>100</v>
      </c>
      <c r="Q177" s="81">
        <v>10</v>
      </c>
      <c r="R177" s="81"/>
      <c r="S177" s="81"/>
      <c r="T177" s="81"/>
      <c r="U177" s="81"/>
      <c r="V177" s="125">
        <f t="shared" si="6"/>
        <v>170</v>
      </c>
      <c r="W177" s="96">
        <v>17</v>
      </c>
      <c r="X177" s="61">
        <v>19.899999999999999</v>
      </c>
      <c r="Y177" s="56">
        <v>19.989999999999998</v>
      </c>
      <c r="Z177" s="126">
        <f t="shared" si="8"/>
        <v>18.96</v>
      </c>
      <c r="AA177" s="126">
        <f t="shared" si="7"/>
        <v>3223.2000000000003</v>
      </c>
      <c r="AB177" s="151"/>
    </row>
    <row r="178" spans="1:30" s="25" customFormat="1" x14ac:dyDescent="0.25">
      <c r="A178" s="150"/>
      <c r="B178" s="80">
        <v>176</v>
      </c>
      <c r="C178" s="54" t="s">
        <v>270</v>
      </c>
      <c r="D178" s="59" t="s">
        <v>153</v>
      </c>
      <c r="E178" s="60" t="s">
        <v>128</v>
      </c>
      <c r="F178" s="59" t="s">
        <v>154</v>
      </c>
      <c r="G178" s="59" t="s">
        <v>18</v>
      </c>
      <c r="H178" s="115"/>
      <c r="I178" s="59"/>
      <c r="J178" s="59"/>
      <c r="K178" s="115">
        <v>50</v>
      </c>
      <c r="L178" s="59"/>
      <c r="M178" s="59">
        <v>20</v>
      </c>
      <c r="N178" s="59"/>
      <c r="O178" s="59"/>
      <c r="P178" s="59">
        <v>100</v>
      </c>
      <c r="Q178" s="59">
        <v>10</v>
      </c>
      <c r="R178" s="59"/>
      <c r="S178" s="59"/>
      <c r="T178" s="59"/>
      <c r="U178" s="59"/>
      <c r="V178" s="125">
        <f t="shared" si="6"/>
        <v>180</v>
      </c>
      <c r="W178" s="96">
        <v>39</v>
      </c>
      <c r="X178" s="61">
        <v>36.9</v>
      </c>
      <c r="Y178" s="56">
        <v>48.53</v>
      </c>
      <c r="Z178" s="126">
        <f t="shared" si="8"/>
        <v>41.47</v>
      </c>
      <c r="AA178" s="126">
        <f t="shared" si="7"/>
        <v>7464.5999999999995</v>
      </c>
      <c r="AB178" s="151"/>
    </row>
    <row r="179" spans="1:30" s="25" customFormat="1" x14ac:dyDescent="0.25">
      <c r="A179" s="150"/>
      <c r="B179" s="80">
        <v>177</v>
      </c>
      <c r="C179" s="86" t="s">
        <v>271</v>
      </c>
      <c r="D179" s="59" t="s">
        <v>15</v>
      </c>
      <c r="E179" s="60" t="s">
        <v>272</v>
      </c>
      <c r="F179" s="59" t="s">
        <v>273</v>
      </c>
      <c r="G179" s="59" t="s">
        <v>18</v>
      </c>
      <c r="H179" s="115">
        <v>30</v>
      </c>
      <c r="I179" s="59"/>
      <c r="J179" s="59"/>
      <c r="K179" s="115">
        <v>50</v>
      </c>
      <c r="L179" s="59">
        <v>10</v>
      </c>
      <c r="M179" s="59"/>
      <c r="N179" s="59"/>
      <c r="O179" s="59"/>
      <c r="P179" s="59">
        <v>100</v>
      </c>
      <c r="Q179" s="59">
        <v>10</v>
      </c>
      <c r="R179" s="59">
        <v>10</v>
      </c>
      <c r="S179" s="59"/>
      <c r="T179" s="59"/>
      <c r="U179" s="59">
        <v>10</v>
      </c>
      <c r="V179" s="125">
        <f t="shared" si="6"/>
        <v>220</v>
      </c>
      <c r="W179" s="96">
        <v>53</v>
      </c>
      <c r="X179" s="61">
        <v>54.9</v>
      </c>
      <c r="Y179" s="61">
        <v>61.39</v>
      </c>
      <c r="Z179" s="126">
        <f t="shared" si="8"/>
        <v>56.43</v>
      </c>
      <c r="AA179" s="126">
        <f t="shared" si="7"/>
        <v>12414.6</v>
      </c>
      <c r="AB179" s="151"/>
    </row>
    <row r="180" spans="1:30" s="25" customFormat="1" x14ac:dyDescent="0.25">
      <c r="A180" s="150"/>
      <c r="B180" s="80">
        <v>178</v>
      </c>
      <c r="C180" s="55" t="s">
        <v>274</v>
      </c>
      <c r="D180" s="59" t="s">
        <v>153</v>
      </c>
      <c r="E180" s="60" t="s">
        <v>128</v>
      </c>
      <c r="F180" s="59" t="s">
        <v>154</v>
      </c>
      <c r="G180" s="59" t="s">
        <v>18</v>
      </c>
      <c r="H180" s="115">
        <v>10</v>
      </c>
      <c r="I180" s="59"/>
      <c r="J180" s="59"/>
      <c r="K180" s="115">
        <v>50</v>
      </c>
      <c r="L180" s="59"/>
      <c r="M180" s="59"/>
      <c r="N180" s="59"/>
      <c r="O180" s="59"/>
      <c r="P180" s="59">
        <v>100</v>
      </c>
      <c r="Q180" s="59">
        <v>10</v>
      </c>
      <c r="R180" s="59"/>
      <c r="S180" s="59"/>
      <c r="T180" s="59"/>
      <c r="U180" s="59"/>
      <c r="V180" s="125">
        <f t="shared" si="6"/>
        <v>170</v>
      </c>
      <c r="W180" s="96">
        <v>2.9</v>
      </c>
      <c r="X180" s="61">
        <v>3.7</v>
      </c>
      <c r="Y180" s="56">
        <v>5.76</v>
      </c>
      <c r="Z180" s="126">
        <f t="shared" si="8"/>
        <v>4.12</v>
      </c>
      <c r="AA180" s="126">
        <f t="shared" si="7"/>
        <v>700.4</v>
      </c>
      <c r="AB180" s="151"/>
    </row>
    <row r="181" spans="1:30" s="25" customFormat="1" x14ac:dyDescent="0.25">
      <c r="A181" s="150"/>
      <c r="B181" s="85">
        <v>179</v>
      </c>
      <c r="C181" s="55" t="s">
        <v>275</v>
      </c>
      <c r="D181" s="59" t="s">
        <v>153</v>
      </c>
      <c r="E181" s="60" t="s">
        <v>128</v>
      </c>
      <c r="F181" s="59" t="s">
        <v>154</v>
      </c>
      <c r="G181" s="59" t="s">
        <v>18</v>
      </c>
      <c r="H181" s="115">
        <v>20</v>
      </c>
      <c r="I181" s="59"/>
      <c r="J181" s="59"/>
      <c r="K181" s="115">
        <v>50</v>
      </c>
      <c r="L181" s="59"/>
      <c r="M181" s="59">
        <v>50</v>
      </c>
      <c r="N181" s="59"/>
      <c r="O181" s="59"/>
      <c r="P181" s="59">
        <v>100</v>
      </c>
      <c r="Q181" s="59">
        <v>10</v>
      </c>
      <c r="R181" s="59"/>
      <c r="S181" s="59"/>
      <c r="T181" s="59"/>
      <c r="U181" s="59"/>
      <c r="V181" s="125">
        <f t="shared" si="6"/>
        <v>230</v>
      </c>
      <c r="W181" s="96">
        <v>2.8</v>
      </c>
      <c r="X181" s="61">
        <v>3.55</v>
      </c>
      <c r="Y181" s="56">
        <v>3.78</v>
      </c>
      <c r="Z181" s="126">
        <f t="shared" si="8"/>
        <v>3.37</v>
      </c>
      <c r="AA181" s="126">
        <f t="shared" si="7"/>
        <v>775.1</v>
      </c>
      <c r="AB181" s="151"/>
    </row>
    <row r="182" spans="1:30" s="25" customFormat="1" x14ac:dyDescent="0.25">
      <c r="A182" s="150"/>
      <c r="B182" s="80">
        <v>180</v>
      </c>
      <c r="C182" s="55" t="s">
        <v>276</v>
      </c>
      <c r="D182" s="59" t="s">
        <v>153</v>
      </c>
      <c r="E182" s="60" t="s">
        <v>128</v>
      </c>
      <c r="F182" s="59" t="s">
        <v>154</v>
      </c>
      <c r="G182" s="59" t="s">
        <v>18</v>
      </c>
      <c r="H182" s="115">
        <v>20</v>
      </c>
      <c r="I182" s="59"/>
      <c r="J182" s="59"/>
      <c r="K182" s="115">
        <v>50</v>
      </c>
      <c r="L182" s="59"/>
      <c r="M182" s="59">
        <v>50</v>
      </c>
      <c r="N182" s="59"/>
      <c r="O182" s="59"/>
      <c r="P182" s="59">
        <v>100</v>
      </c>
      <c r="Q182" s="59">
        <v>10</v>
      </c>
      <c r="R182" s="59"/>
      <c r="S182" s="59"/>
      <c r="T182" s="59"/>
      <c r="U182" s="59"/>
      <c r="V182" s="125">
        <f t="shared" si="6"/>
        <v>230</v>
      </c>
      <c r="W182" s="96">
        <v>2.9</v>
      </c>
      <c r="X182" s="61">
        <v>3.65</v>
      </c>
      <c r="Y182" s="56">
        <v>3.92</v>
      </c>
      <c r="Z182" s="126">
        <f t="shared" si="8"/>
        <v>3.49</v>
      </c>
      <c r="AA182" s="126">
        <f t="shared" si="7"/>
        <v>802.7</v>
      </c>
      <c r="AB182" s="151"/>
    </row>
    <row r="183" spans="1:30" s="25" customFormat="1" x14ac:dyDescent="0.25">
      <c r="A183" s="150"/>
      <c r="B183" s="80">
        <v>181</v>
      </c>
      <c r="C183" s="62" t="s">
        <v>277</v>
      </c>
      <c r="D183" s="87" t="s">
        <v>24</v>
      </c>
      <c r="E183" s="82" t="s">
        <v>137</v>
      </c>
      <c r="F183" s="81" t="s">
        <v>278</v>
      </c>
      <c r="G183" s="59" t="s">
        <v>18</v>
      </c>
      <c r="H183" s="115"/>
      <c r="I183" s="59"/>
      <c r="J183" s="59"/>
      <c r="K183" s="115">
        <v>50</v>
      </c>
      <c r="L183" s="59"/>
      <c r="M183" s="59"/>
      <c r="N183" s="59"/>
      <c r="O183" s="59"/>
      <c r="P183" s="59">
        <v>100</v>
      </c>
      <c r="Q183" s="59">
        <v>10</v>
      </c>
      <c r="R183" s="59"/>
      <c r="S183" s="59"/>
      <c r="T183" s="59"/>
      <c r="U183" s="59"/>
      <c r="V183" s="125">
        <f t="shared" si="6"/>
        <v>160</v>
      </c>
      <c r="W183" s="96">
        <v>4.8</v>
      </c>
      <c r="X183" s="61">
        <v>5.25</v>
      </c>
      <c r="Y183" s="61">
        <v>5.6</v>
      </c>
      <c r="Z183" s="126">
        <f t="shared" si="8"/>
        <v>5.21</v>
      </c>
      <c r="AA183" s="126">
        <f t="shared" si="7"/>
        <v>833.6</v>
      </c>
      <c r="AB183" s="151"/>
    </row>
    <row r="184" spans="1:30" s="25" customFormat="1" x14ac:dyDescent="0.25">
      <c r="A184" s="150"/>
      <c r="B184" s="80">
        <v>182</v>
      </c>
      <c r="C184" s="55" t="s">
        <v>279</v>
      </c>
      <c r="D184" s="87" t="s">
        <v>24</v>
      </c>
      <c r="E184" s="82" t="s">
        <v>137</v>
      </c>
      <c r="F184" s="81" t="s">
        <v>278</v>
      </c>
      <c r="G184" s="59" t="s">
        <v>18</v>
      </c>
      <c r="H184" s="115"/>
      <c r="I184" s="59"/>
      <c r="J184" s="59"/>
      <c r="K184" s="115">
        <v>50</v>
      </c>
      <c r="L184" s="59"/>
      <c r="M184" s="59"/>
      <c r="N184" s="59"/>
      <c r="O184" s="59"/>
      <c r="P184" s="59">
        <v>100</v>
      </c>
      <c r="Q184" s="59">
        <v>10</v>
      </c>
      <c r="R184" s="59"/>
      <c r="S184" s="59"/>
      <c r="T184" s="59"/>
      <c r="U184" s="59"/>
      <c r="V184" s="125">
        <f t="shared" si="6"/>
        <v>160</v>
      </c>
      <c r="W184" s="94">
        <v>3</v>
      </c>
      <c r="X184" s="88">
        <v>3.4</v>
      </c>
      <c r="Y184" s="63">
        <v>3.37</v>
      </c>
      <c r="Z184" s="126">
        <f t="shared" si="8"/>
        <v>3.25</v>
      </c>
      <c r="AA184" s="126">
        <f t="shared" si="7"/>
        <v>520</v>
      </c>
      <c r="AB184" s="151"/>
      <c r="AD184" s="34"/>
    </row>
    <row r="185" spans="1:30" s="25" customFormat="1" ht="30" x14ac:dyDescent="0.25">
      <c r="A185" s="150"/>
      <c r="B185" s="85">
        <v>183</v>
      </c>
      <c r="C185" s="86" t="s">
        <v>280</v>
      </c>
      <c r="D185" s="59" t="s">
        <v>15</v>
      </c>
      <c r="E185" s="60" t="s">
        <v>260</v>
      </c>
      <c r="F185" s="59" t="s">
        <v>281</v>
      </c>
      <c r="G185" s="59" t="s">
        <v>18</v>
      </c>
      <c r="H185" s="115">
        <v>300</v>
      </c>
      <c r="I185" s="59"/>
      <c r="J185" s="59"/>
      <c r="K185" s="115">
        <v>50</v>
      </c>
      <c r="L185" s="59">
        <v>400</v>
      </c>
      <c r="M185" s="59">
        <v>20</v>
      </c>
      <c r="N185" s="59">
        <v>100</v>
      </c>
      <c r="O185" s="59">
        <v>1</v>
      </c>
      <c r="P185" s="59">
        <v>100</v>
      </c>
      <c r="Q185" s="59">
        <v>100</v>
      </c>
      <c r="R185" s="59">
        <v>500</v>
      </c>
      <c r="S185" s="59">
        <v>100</v>
      </c>
      <c r="T185" s="59"/>
      <c r="U185" s="59">
        <v>200</v>
      </c>
      <c r="V185" s="125">
        <f t="shared" si="6"/>
        <v>1871</v>
      </c>
      <c r="W185" s="95">
        <v>4.9000000000000004</v>
      </c>
      <c r="X185" s="83">
        <v>4.75</v>
      </c>
      <c r="Y185" s="83">
        <v>5.16</v>
      </c>
      <c r="Z185" s="126">
        <f t="shared" si="8"/>
        <v>4.93</v>
      </c>
      <c r="AA185" s="126">
        <f t="shared" si="7"/>
        <v>9224.0299999999988</v>
      </c>
      <c r="AB185" s="151"/>
    </row>
    <row r="186" spans="1:30" s="25" customFormat="1" x14ac:dyDescent="0.25">
      <c r="A186" s="150"/>
      <c r="B186" s="80">
        <v>184</v>
      </c>
      <c r="C186" s="62" t="s">
        <v>282</v>
      </c>
      <c r="D186" s="87" t="s">
        <v>24</v>
      </c>
      <c r="E186" s="82" t="s">
        <v>137</v>
      </c>
      <c r="F186" s="81" t="s">
        <v>283</v>
      </c>
      <c r="G186" s="59" t="s">
        <v>18</v>
      </c>
      <c r="H186" s="115"/>
      <c r="I186" s="59"/>
      <c r="J186" s="59"/>
      <c r="K186" s="115">
        <v>50</v>
      </c>
      <c r="L186" s="59"/>
      <c r="M186" s="59">
        <v>200</v>
      </c>
      <c r="N186" s="59"/>
      <c r="O186" s="59"/>
      <c r="P186" s="59">
        <v>100</v>
      </c>
      <c r="Q186" s="59">
        <v>50</v>
      </c>
      <c r="R186" s="59"/>
      <c r="S186" s="59"/>
      <c r="T186" s="59"/>
      <c r="U186" s="59"/>
      <c r="V186" s="125">
        <f t="shared" si="6"/>
        <v>400</v>
      </c>
      <c r="W186" s="94">
        <v>3.4</v>
      </c>
      <c r="X186" s="88">
        <v>6.8</v>
      </c>
      <c r="Y186" s="88">
        <v>2.14</v>
      </c>
      <c r="Z186" s="126">
        <f t="shared" si="8"/>
        <v>4.1100000000000003</v>
      </c>
      <c r="AA186" s="126">
        <f t="shared" si="7"/>
        <v>1644.0000000000002</v>
      </c>
      <c r="AB186" s="151"/>
    </row>
    <row r="187" spans="1:30" s="25" customFormat="1" x14ac:dyDescent="0.25">
      <c r="A187" s="150"/>
      <c r="B187" s="80">
        <v>185</v>
      </c>
      <c r="C187" s="55" t="s">
        <v>284</v>
      </c>
      <c r="D187" s="81" t="s">
        <v>153</v>
      </c>
      <c r="E187" s="82" t="s">
        <v>137</v>
      </c>
      <c r="F187" s="81" t="s">
        <v>283</v>
      </c>
      <c r="G187" s="81" t="s">
        <v>18</v>
      </c>
      <c r="H187" s="114"/>
      <c r="I187" s="81"/>
      <c r="J187" s="81"/>
      <c r="K187" s="114">
        <v>50</v>
      </c>
      <c r="L187" s="81"/>
      <c r="M187" s="81">
        <v>50</v>
      </c>
      <c r="N187" s="81"/>
      <c r="O187" s="81"/>
      <c r="P187" s="81">
        <v>100</v>
      </c>
      <c r="Q187" s="81">
        <v>50</v>
      </c>
      <c r="R187" s="81"/>
      <c r="S187" s="81"/>
      <c r="T187" s="81"/>
      <c r="U187" s="81"/>
      <c r="V187" s="125">
        <f t="shared" si="6"/>
        <v>250</v>
      </c>
      <c r="W187" s="96">
        <v>3.63</v>
      </c>
      <c r="X187" s="61">
        <v>7.9</v>
      </c>
      <c r="Y187" s="56">
        <v>6.58</v>
      </c>
      <c r="Z187" s="126">
        <f t="shared" si="8"/>
        <v>6.03</v>
      </c>
      <c r="AA187" s="126">
        <f t="shared" si="7"/>
        <v>1507.5</v>
      </c>
      <c r="AB187" s="151"/>
    </row>
    <row r="188" spans="1:30" s="25" customFormat="1" x14ac:dyDescent="0.25">
      <c r="A188" s="150"/>
      <c r="B188" s="80">
        <v>186</v>
      </c>
      <c r="C188" s="62" t="s">
        <v>285</v>
      </c>
      <c r="D188" s="81" t="s">
        <v>153</v>
      </c>
      <c r="E188" s="82" t="s">
        <v>137</v>
      </c>
      <c r="F188" s="81" t="s">
        <v>283</v>
      </c>
      <c r="G188" s="81" t="s">
        <v>18</v>
      </c>
      <c r="H188" s="114"/>
      <c r="I188" s="81"/>
      <c r="J188" s="81"/>
      <c r="K188" s="114">
        <v>50</v>
      </c>
      <c r="L188" s="81"/>
      <c r="M188" s="81">
        <v>150</v>
      </c>
      <c r="N188" s="81"/>
      <c r="O188" s="81"/>
      <c r="P188" s="81">
        <v>100</v>
      </c>
      <c r="Q188" s="81">
        <v>50</v>
      </c>
      <c r="R188" s="81"/>
      <c r="S188" s="81"/>
      <c r="T188" s="81"/>
      <c r="U188" s="81"/>
      <c r="V188" s="125">
        <f t="shared" si="6"/>
        <v>350</v>
      </c>
      <c r="W188" s="96">
        <v>3.2</v>
      </c>
      <c r="X188" s="61">
        <v>7.7</v>
      </c>
      <c r="Y188" s="61">
        <v>8.6999999999999993</v>
      </c>
      <c r="Z188" s="126">
        <f t="shared" si="8"/>
        <v>6.53</v>
      </c>
      <c r="AA188" s="126">
        <f t="shared" si="7"/>
        <v>2285.5</v>
      </c>
      <c r="AB188" s="151"/>
    </row>
    <row r="189" spans="1:30" s="25" customFormat="1" x14ac:dyDescent="0.25">
      <c r="A189" s="150"/>
      <c r="B189" s="85">
        <v>187</v>
      </c>
      <c r="C189" s="65" t="s">
        <v>286</v>
      </c>
      <c r="D189" s="81" t="s">
        <v>153</v>
      </c>
      <c r="E189" s="82" t="s">
        <v>137</v>
      </c>
      <c r="F189" s="81" t="s">
        <v>283</v>
      </c>
      <c r="G189" s="81" t="s">
        <v>18</v>
      </c>
      <c r="H189" s="114"/>
      <c r="I189" s="81"/>
      <c r="J189" s="81"/>
      <c r="K189" s="114">
        <v>50</v>
      </c>
      <c r="L189" s="81">
        <v>100</v>
      </c>
      <c r="M189" s="81"/>
      <c r="N189" s="81"/>
      <c r="O189" s="81"/>
      <c r="P189" s="81">
        <v>100</v>
      </c>
      <c r="Q189" s="81">
        <v>50</v>
      </c>
      <c r="R189" s="81"/>
      <c r="S189" s="81"/>
      <c r="T189" s="81"/>
      <c r="U189" s="81"/>
      <c r="V189" s="125">
        <f t="shared" si="6"/>
        <v>300</v>
      </c>
      <c r="W189" s="96">
        <v>3.15</v>
      </c>
      <c r="X189" s="61">
        <v>7.5</v>
      </c>
      <c r="Y189" s="64">
        <v>6.58</v>
      </c>
      <c r="Z189" s="126">
        <f t="shared" si="8"/>
        <v>5.74</v>
      </c>
      <c r="AA189" s="126">
        <f t="shared" si="7"/>
        <v>1722</v>
      </c>
      <c r="AB189" s="151"/>
    </row>
    <row r="190" spans="1:30" s="25" customFormat="1" x14ac:dyDescent="0.25">
      <c r="A190" s="150"/>
      <c r="B190" s="80">
        <v>188</v>
      </c>
      <c r="C190" s="66" t="s">
        <v>287</v>
      </c>
      <c r="D190" s="87" t="s">
        <v>24</v>
      </c>
      <c r="E190" s="60" t="s">
        <v>137</v>
      </c>
      <c r="F190" s="90" t="s">
        <v>283</v>
      </c>
      <c r="G190" s="59" t="s">
        <v>18</v>
      </c>
      <c r="H190" s="115"/>
      <c r="I190" s="59"/>
      <c r="J190" s="59"/>
      <c r="K190" s="115">
        <v>50</v>
      </c>
      <c r="L190" s="59"/>
      <c r="M190" s="59">
        <v>100</v>
      </c>
      <c r="N190" s="59"/>
      <c r="O190" s="59"/>
      <c r="P190" s="59">
        <v>100</v>
      </c>
      <c r="Q190" s="59">
        <v>50</v>
      </c>
      <c r="R190" s="59"/>
      <c r="S190" s="59"/>
      <c r="T190" s="59"/>
      <c r="U190" s="59"/>
      <c r="V190" s="125">
        <f t="shared" si="6"/>
        <v>300</v>
      </c>
      <c r="W190" s="96">
        <v>4.6399999999999997</v>
      </c>
      <c r="X190" s="61">
        <v>6.5</v>
      </c>
      <c r="Y190" s="64">
        <v>6.46</v>
      </c>
      <c r="Z190" s="126">
        <f t="shared" si="8"/>
        <v>5.86</v>
      </c>
      <c r="AA190" s="126">
        <f t="shared" si="7"/>
        <v>1758</v>
      </c>
      <c r="AB190" s="151"/>
    </row>
    <row r="191" spans="1:30" s="25" customFormat="1" x14ac:dyDescent="0.25">
      <c r="A191" s="150"/>
      <c r="B191" s="80">
        <v>189</v>
      </c>
      <c r="C191" s="66" t="s">
        <v>288</v>
      </c>
      <c r="D191" s="87" t="s">
        <v>24</v>
      </c>
      <c r="E191" s="60" t="s">
        <v>137</v>
      </c>
      <c r="F191" s="90" t="s">
        <v>283</v>
      </c>
      <c r="G191" s="59" t="s">
        <v>18</v>
      </c>
      <c r="H191" s="115"/>
      <c r="I191" s="59"/>
      <c r="J191" s="59"/>
      <c r="K191" s="115">
        <v>50</v>
      </c>
      <c r="L191" s="59"/>
      <c r="M191" s="59">
        <v>100</v>
      </c>
      <c r="N191" s="59"/>
      <c r="O191" s="59"/>
      <c r="P191" s="59">
        <v>100</v>
      </c>
      <c r="Q191" s="59">
        <v>50</v>
      </c>
      <c r="R191" s="59"/>
      <c r="S191" s="59"/>
      <c r="T191" s="59"/>
      <c r="U191" s="59"/>
      <c r="V191" s="125">
        <f t="shared" si="6"/>
        <v>300</v>
      </c>
      <c r="W191" s="96">
        <v>4.49</v>
      </c>
      <c r="X191" s="61">
        <v>6.25</v>
      </c>
      <c r="Y191" s="64">
        <v>6.42</v>
      </c>
      <c r="Z191" s="126">
        <f t="shared" si="8"/>
        <v>5.72</v>
      </c>
      <c r="AA191" s="126">
        <f t="shared" si="7"/>
        <v>1716</v>
      </c>
      <c r="AB191" s="151"/>
    </row>
    <row r="192" spans="1:30" s="25" customFormat="1" x14ac:dyDescent="0.25">
      <c r="A192" s="150"/>
      <c r="B192" s="80">
        <v>190</v>
      </c>
      <c r="C192" s="62" t="s">
        <v>289</v>
      </c>
      <c r="D192" s="87" t="s">
        <v>24</v>
      </c>
      <c r="E192" s="60" t="s">
        <v>128</v>
      </c>
      <c r="F192" s="81" t="s">
        <v>165</v>
      </c>
      <c r="G192" s="59" t="s">
        <v>18</v>
      </c>
      <c r="H192" s="115"/>
      <c r="I192" s="59"/>
      <c r="J192" s="59"/>
      <c r="K192" s="115">
        <v>50</v>
      </c>
      <c r="L192" s="59"/>
      <c r="M192" s="59">
        <v>100</v>
      </c>
      <c r="N192" s="59"/>
      <c r="O192" s="59"/>
      <c r="P192" s="59">
        <v>100</v>
      </c>
      <c r="Q192" s="59">
        <v>50</v>
      </c>
      <c r="R192" s="59"/>
      <c r="S192" s="59"/>
      <c r="T192" s="59"/>
      <c r="U192" s="59"/>
      <c r="V192" s="125">
        <f t="shared" si="6"/>
        <v>300</v>
      </c>
      <c r="W192" s="94">
        <v>2.9</v>
      </c>
      <c r="X192" s="88">
        <v>2.9</v>
      </c>
      <c r="Y192" s="88">
        <v>1.5</v>
      </c>
      <c r="Z192" s="126">
        <f t="shared" si="8"/>
        <v>2.4300000000000002</v>
      </c>
      <c r="AA192" s="126">
        <f t="shared" si="7"/>
        <v>729</v>
      </c>
      <c r="AB192" s="151"/>
    </row>
    <row r="193" spans="1:28" s="25" customFormat="1" x14ac:dyDescent="0.25">
      <c r="A193" s="150"/>
      <c r="B193" s="85">
        <v>191</v>
      </c>
      <c r="C193" s="62" t="s">
        <v>290</v>
      </c>
      <c r="D193" s="81" t="s">
        <v>24</v>
      </c>
      <c r="E193" s="60" t="s">
        <v>128</v>
      </c>
      <c r="F193" s="81" t="s">
        <v>291</v>
      </c>
      <c r="G193" s="59" t="s">
        <v>18</v>
      </c>
      <c r="H193" s="115">
        <v>30</v>
      </c>
      <c r="I193" s="59">
        <v>100</v>
      </c>
      <c r="J193" s="59"/>
      <c r="K193" s="115">
        <v>50</v>
      </c>
      <c r="L193" s="59">
        <v>100</v>
      </c>
      <c r="M193" s="59"/>
      <c r="N193" s="59">
        <v>150</v>
      </c>
      <c r="O193" s="59"/>
      <c r="P193" s="59">
        <v>100</v>
      </c>
      <c r="Q193" s="59">
        <v>10</v>
      </c>
      <c r="R193" s="59"/>
      <c r="S193" s="59"/>
      <c r="T193" s="59"/>
      <c r="U193" s="59"/>
      <c r="V193" s="125">
        <f t="shared" si="6"/>
        <v>540</v>
      </c>
      <c r="W193" s="96">
        <v>3.5</v>
      </c>
      <c r="X193" s="61">
        <v>2.95</v>
      </c>
      <c r="Y193" s="61">
        <v>2.4900000000000002</v>
      </c>
      <c r="Z193" s="126">
        <f t="shared" si="8"/>
        <v>2.98</v>
      </c>
      <c r="AA193" s="126">
        <f t="shared" si="7"/>
        <v>1609.2</v>
      </c>
      <c r="AB193" s="151"/>
    </row>
    <row r="194" spans="1:28" s="25" customFormat="1" x14ac:dyDescent="0.25">
      <c r="A194" s="150"/>
      <c r="B194" s="80">
        <v>192</v>
      </c>
      <c r="C194" s="62" t="s">
        <v>292</v>
      </c>
      <c r="D194" s="81" t="s">
        <v>24</v>
      </c>
      <c r="E194" s="60" t="s">
        <v>128</v>
      </c>
      <c r="F194" s="81" t="s">
        <v>291</v>
      </c>
      <c r="G194" s="59" t="s">
        <v>18</v>
      </c>
      <c r="H194" s="115">
        <v>50</v>
      </c>
      <c r="I194" s="59">
        <v>100</v>
      </c>
      <c r="J194" s="59"/>
      <c r="K194" s="115">
        <v>50</v>
      </c>
      <c r="L194" s="59"/>
      <c r="M194" s="59"/>
      <c r="N194" s="59">
        <v>50</v>
      </c>
      <c r="O194" s="59"/>
      <c r="P194" s="59">
        <v>100</v>
      </c>
      <c r="Q194" s="59">
        <v>50</v>
      </c>
      <c r="R194" s="59"/>
      <c r="S194" s="59"/>
      <c r="T194" s="59"/>
      <c r="U194" s="59"/>
      <c r="V194" s="125">
        <f t="shared" si="6"/>
        <v>400</v>
      </c>
      <c r="W194" s="96">
        <v>3.5</v>
      </c>
      <c r="X194" s="61">
        <v>2.95</v>
      </c>
      <c r="Y194" s="61">
        <v>3.16</v>
      </c>
      <c r="Z194" s="126">
        <f t="shared" si="8"/>
        <v>3.2</v>
      </c>
      <c r="AA194" s="126">
        <f t="shared" si="7"/>
        <v>1280</v>
      </c>
      <c r="AB194" s="151"/>
    </row>
    <row r="195" spans="1:28" s="25" customFormat="1" x14ac:dyDescent="0.25">
      <c r="A195" s="150"/>
      <c r="B195" s="80">
        <v>193</v>
      </c>
      <c r="C195" s="54" t="s">
        <v>293</v>
      </c>
      <c r="D195" s="87" t="s">
        <v>24</v>
      </c>
      <c r="E195" s="60" t="s">
        <v>128</v>
      </c>
      <c r="F195" s="90" t="s">
        <v>193</v>
      </c>
      <c r="G195" s="59" t="s">
        <v>18</v>
      </c>
      <c r="H195" s="115"/>
      <c r="I195" s="59"/>
      <c r="J195" s="59"/>
      <c r="K195" s="115">
        <v>50</v>
      </c>
      <c r="L195" s="59"/>
      <c r="M195" s="59"/>
      <c r="N195" s="59"/>
      <c r="O195" s="59"/>
      <c r="P195" s="59">
        <v>100</v>
      </c>
      <c r="Q195" s="59">
        <v>10</v>
      </c>
      <c r="R195" s="59"/>
      <c r="S195" s="59"/>
      <c r="T195" s="59"/>
      <c r="U195" s="59"/>
      <c r="V195" s="125">
        <f t="shared" si="6"/>
        <v>160</v>
      </c>
      <c r="W195" s="96">
        <v>20</v>
      </c>
      <c r="X195" s="61">
        <v>27.8</v>
      </c>
      <c r="Y195" s="56">
        <v>30</v>
      </c>
      <c r="Z195" s="126">
        <f t="shared" si="8"/>
        <v>25.93</v>
      </c>
      <c r="AA195" s="126">
        <f t="shared" si="7"/>
        <v>4148.8</v>
      </c>
      <c r="AB195" s="151"/>
    </row>
    <row r="196" spans="1:28" s="25" customFormat="1" x14ac:dyDescent="0.25">
      <c r="A196" s="150"/>
      <c r="B196" s="80">
        <v>194</v>
      </c>
      <c r="C196" s="55" t="s">
        <v>294</v>
      </c>
      <c r="D196" s="81" t="s">
        <v>153</v>
      </c>
      <c r="E196" s="82" t="s">
        <v>137</v>
      </c>
      <c r="F196" s="90" t="s">
        <v>154</v>
      </c>
      <c r="G196" s="81" t="s">
        <v>18</v>
      </c>
      <c r="H196" s="114"/>
      <c r="I196" s="81"/>
      <c r="J196" s="81"/>
      <c r="K196" s="114">
        <v>50</v>
      </c>
      <c r="L196" s="81"/>
      <c r="M196" s="81">
        <v>50</v>
      </c>
      <c r="N196" s="81"/>
      <c r="O196" s="81"/>
      <c r="P196" s="81">
        <v>100</v>
      </c>
      <c r="Q196" s="81">
        <v>10</v>
      </c>
      <c r="R196" s="81"/>
      <c r="S196" s="81"/>
      <c r="T196" s="81"/>
      <c r="U196" s="81"/>
      <c r="V196" s="125">
        <f t="shared" ref="V196:V259" si="9">SUM(H196:U196)</f>
        <v>210</v>
      </c>
      <c r="W196" s="96">
        <v>21</v>
      </c>
      <c r="X196" s="61">
        <v>26.9</v>
      </c>
      <c r="Y196" s="56">
        <v>23.56</v>
      </c>
      <c r="Z196" s="126">
        <f t="shared" si="8"/>
        <v>23.82</v>
      </c>
      <c r="AA196" s="126">
        <f t="shared" ref="AA196:AA259" si="10">V196*Z196</f>
        <v>5002.2</v>
      </c>
      <c r="AB196" s="151"/>
    </row>
    <row r="197" spans="1:28" s="25" customFormat="1" x14ac:dyDescent="0.25">
      <c r="A197" s="150"/>
      <c r="B197" s="85">
        <v>195</v>
      </c>
      <c r="C197" s="55" t="s">
        <v>295</v>
      </c>
      <c r="D197" s="81" t="s">
        <v>153</v>
      </c>
      <c r="E197" s="82" t="s">
        <v>137</v>
      </c>
      <c r="F197" s="90" t="s">
        <v>154</v>
      </c>
      <c r="G197" s="81" t="s">
        <v>18</v>
      </c>
      <c r="H197" s="114"/>
      <c r="I197" s="81"/>
      <c r="J197" s="81"/>
      <c r="K197" s="114">
        <v>50</v>
      </c>
      <c r="L197" s="81"/>
      <c r="M197" s="81">
        <v>50</v>
      </c>
      <c r="N197" s="81"/>
      <c r="O197" s="81"/>
      <c r="P197" s="81">
        <v>100</v>
      </c>
      <c r="Q197" s="81">
        <v>10</v>
      </c>
      <c r="R197" s="81"/>
      <c r="S197" s="81"/>
      <c r="T197" s="81"/>
      <c r="U197" s="81"/>
      <c r="V197" s="125">
        <f t="shared" si="9"/>
        <v>210</v>
      </c>
      <c r="W197" s="96">
        <v>25</v>
      </c>
      <c r="X197" s="61">
        <v>23.9</v>
      </c>
      <c r="Y197" s="56">
        <v>24.74</v>
      </c>
      <c r="Z197" s="126">
        <f t="shared" si="8"/>
        <v>24.54</v>
      </c>
      <c r="AA197" s="126">
        <f t="shared" si="10"/>
        <v>5153.3999999999996</v>
      </c>
      <c r="AB197" s="151"/>
    </row>
    <row r="198" spans="1:28" s="25" customFormat="1" x14ac:dyDescent="0.25">
      <c r="A198" s="150"/>
      <c r="B198" s="80">
        <v>196</v>
      </c>
      <c r="C198" s="55" t="s">
        <v>296</v>
      </c>
      <c r="D198" s="81" t="s">
        <v>153</v>
      </c>
      <c r="E198" s="82" t="s">
        <v>137</v>
      </c>
      <c r="F198" s="90" t="s">
        <v>154</v>
      </c>
      <c r="G198" s="81" t="s">
        <v>18</v>
      </c>
      <c r="H198" s="114"/>
      <c r="I198" s="81"/>
      <c r="J198" s="81"/>
      <c r="K198" s="114">
        <v>50</v>
      </c>
      <c r="L198" s="81"/>
      <c r="M198" s="81">
        <v>50</v>
      </c>
      <c r="N198" s="81"/>
      <c r="O198" s="81"/>
      <c r="P198" s="81">
        <v>100</v>
      </c>
      <c r="Q198" s="81">
        <v>10</v>
      </c>
      <c r="R198" s="81"/>
      <c r="S198" s="81"/>
      <c r="T198" s="81"/>
      <c r="U198" s="81"/>
      <c r="V198" s="125">
        <f t="shared" si="9"/>
        <v>210</v>
      </c>
      <c r="W198" s="96">
        <v>20</v>
      </c>
      <c r="X198" s="61">
        <v>23.9</v>
      </c>
      <c r="Y198" s="56">
        <v>27.48</v>
      </c>
      <c r="Z198" s="126">
        <f t="shared" si="8"/>
        <v>23.79</v>
      </c>
      <c r="AA198" s="126">
        <f t="shared" si="10"/>
        <v>4995.8999999999996</v>
      </c>
      <c r="AB198" s="151"/>
    </row>
    <row r="199" spans="1:28" s="25" customFormat="1" x14ac:dyDescent="0.25">
      <c r="A199" s="150"/>
      <c r="B199" s="80">
        <v>197</v>
      </c>
      <c r="C199" s="55" t="s">
        <v>297</v>
      </c>
      <c r="D199" s="81" t="s">
        <v>153</v>
      </c>
      <c r="E199" s="82" t="s">
        <v>137</v>
      </c>
      <c r="F199" s="90" t="s">
        <v>154</v>
      </c>
      <c r="G199" s="81" t="s">
        <v>18</v>
      </c>
      <c r="H199" s="114"/>
      <c r="I199" s="81"/>
      <c r="J199" s="81"/>
      <c r="K199" s="114">
        <v>50</v>
      </c>
      <c r="L199" s="81"/>
      <c r="M199" s="81">
        <v>50</v>
      </c>
      <c r="N199" s="81"/>
      <c r="O199" s="81"/>
      <c r="P199" s="81">
        <v>100</v>
      </c>
      <c r="Q199" s="81">
        <v>10</v>
      </c>
      <c r="R199" s="81"/>
      <c r="S199" s="81"/>
      <c r="T199" s="81"/>
      <c r="U199" s="81"/>
      <c r="V199" s="125">
        <f t="shared" si="9"/>
        <v>210</v>
      </c>
      <c r="W199" s="96">
        <v>22</v>
      </c>
      <c r="X199" s="61">
        <v>26.9</v>
      </c>
      <c r="Y199" s="56">
        <v>30.65</v>
      </c>
      <c r="Z199" s="126">
        <f t="shared" si="8"/>
        <v>26.51</v>
      </c>
      <c r="AA199" s="126">
        <f t="shared" si="10"/>
        <v>5567.1</v>
      </c>
      <c r="AB199" s="151"/>
    </row>
    <row r="200" spans="1:28" s="25" customFormat="1" x14ac:dyDescent="0.25">
      <c r="A200" s="150"/>
      <c r="B200" s="80">
        <v>198</v>
      </c>
      <c r="C200" s="55" t="s">
        <v>298</v>
      </c>
      <c r="D200" s="81" t="s">
        <v>153</v>
      </c>
      <c r="E200" s="82" t="s">
        <v>137</v>
      </c>
      <c r="F200" s="90" t="s">
        <v>154</v>
      </c>
      <c r="G200" s="81" t="s">
        <v>18</v>
      </c>
      <c r="H200" s="114"/>
      <c r="I200" s="81"/>
      <c r="J200" s="81"/>
      <c r="K200" s="114">
        <v>50</v>
      </c>
      <c r="L200" s="81"/>
      <c r="M200" s="81">
        <v>50</v>
      </c>
      <c r="N200" s="81"/>
      <c r="O200" s="81"/>
      <c r="P200" s="81">
        <v>100</v>
      </c>
      <c r="Q200" s="81">
        <v>10</v>
      </c>
      <c r="R200" s="81"/>
      <c r="S200" s="81"/>
      <c r="T200" s="81"/>
      <c r="U200" s="81"/>
      <c r="V200" s="125">
        <f t="shared" si="9"/>
        <v>210</v>
      </c>
      <c r="W200" s="96">
        <v>16.5</v>
      </c>
      <c r="X200" s="61">
        <v>21.5</v>
      </c>
      <c r="Y200" s="56">
        <v>27.48</v>
      </c>
      <c r="Z200" s="126">
        <f t="shared" si="8"/>
        <v>21.82</v>
      </c>
      <c r="AA200" s="126">
        <f t="shared" si="10"/>
        <v>4582.2</v>
      </c>
      <c r="AB200" s="151"/>
    </row>
    <row r="201" spans="1:28" s="5" customFormat="1" x14ac:dyDescent="0.25">
      <c r="A201" s="150"/>
      <c r="B201" s="85">
        <v>199</v>
      </c>
      <c r="C201" s="86" t="s">
        <v>299</v>
      </c>
      <c r="D201" s="87" t="s">
        <v>24</v>
      </c>
      <c r="E201" s="82" t="s">
        <v>137</v>
      </c>
      <c r="F201" s="90" t="s">
        <v>154</v>
      </c>
      <c r="G201" s="59" t="s">
        <v>18</v>
      </c>
      <c r="H201" s="115"/>
      <c r="I201" s="59"/>
      <c r="J201" s="59"/>
      <c r="K201" s="115">
        <v>50</v>
      </c>
      <c r="L201" s="59"/>
      <c r="M201" s="59">
        <v>50</v>
      </c>
      <c r="N201" s="59"/>
      <c r="O201" s="59"/>
      <c r="P201" s="59">
        <v>100</v>
      </c>
      <c r="Q201" s="59">
        <v>10</v>
      </c>
      <c r="R201" s="59"/>
      <c r="S201" s="59"/>
      <c r="T201" s="59"/>
      <c r="U201" s="59"/>
      <c r="V201" s="125">
        <f t="shared" si="9"/>
        <v>210</v>
      </c>
      <c r="W201" s="96">
        <v>20</v>
      </c>
      <c r="X201" s="61">
        <v>26.9</v>
      </c>
      <c r="Y201" s="61">
        <v>21.32</v>
      </c>
      <c r="Z201" s="126">
        <f t="shared" si="8"/>
        <v>22.74</v>
      </c>
      <c r="AA201" s="126">
        <f t="shared" si="10"/>
        <v>4775.3999999999996</v>
      </c>
      <c r="AB201" s="151"/>
    </row>
    <row r="202" spans="1:28" s="5" customFormat="1" x14ac:dyDescent="0.25">
      <c r="A202" s="150"/>
      <c r="B202" s="80">
        <v>200</v>
      </c>
      <c r="C202" s="66" t="s">
        <v>300</v>
      </c>
      <c r="D202" s="87" t="s">
        <v>24</v>
      </c>
      <c r="E202" s="82" t="s">
        <v>137</v>
      </c>
      <c r="F202" s="90" t="s">
        <v>154</v>
      </c>
      <c r="G202" s="59" t="s">
        <v>18</v>
      </c>
      <c r="H202" s="115"/>
      <c r="I202" s="59"/>
      <c r="J202" s="59"/>
      <c r="K202" s="115">
        <v>50</v>
      </c>
      <c r="L202" s="59"/>
      <c r="M202" s="59">
        <v>50</v>
      </c>
      <c r="N202" s="59"/>
      <c r="O202" s="59"/>
      <c r="P202" s="59">
        <v>100</v>
      </c>
      <c r="Q202" s="59">
        <v>10</v>
      </c>
      <c r="R202" s="59">
        <v>50</v>
      </c>
      <c r="S202" s="59"/>
      <c r="T202" s="59"/>
      <c r="U202" s="59"/>
      <c r="V202" s="125">
        <f t="shared" si="9"/>
        <v>260</v>
      </c>
      <c r="W202" s="96">
        <v>17</v>
      </c>
      <c r="X202" s="61">
        <v>23.5</v>
      </c>
      <c r="Y202" s="64">
        <v>23.56</v>
      </c>
      <c r="Z202" s="126">
        <f t="shared" si="8"/>
        <v>21.35</v>
      </c>
      <c r="AA202" s="126">
        <f t="shared" si="10"/>
        <v>5551</v>
      </c>
      <c r="AB202" s="151"/>
    </row>
    <row r="203" spans="1:28" s="5" customFormat="1" x14ac:dyDescent="0.25">
      <c r="A203" s="150"/>
      <c r="B203" s="80">
        <v>201</v>
      </c>
      <c r="C203" s="62" t="s">
        <v>301</v>
      </c>
      <c r="D203" s="87" t="s">
        <v>24</v>
      </c>
      <c r="E203" s="82" t="s">
        <v>137</v>
      </c>
      <c r="F203" s="90" t="s">
        <v>154</v>
      </c>
      <c r="G203" s="59" t="s">
        <v>18</v>
      </c>
      <c r="H203" s="115">
        <v>20</v>
      </c>
      <c r="I203" s="59"/>
      <c r="J203" s="59"/>
      <c r="K203" s="115">
        <v>50</v>
      </c>
      <c r="L203" s="59"/>
      <c r="M203" s="59">
        <v>20</v>
      </c>
      <c r="N203" s="59"/>
      <c r="O203" s="59"/>
      <c r="P203" s="59">
        <v>100</v>
      </c>
      <c r="Q203" s="59">
        <v>20</v>
      </c>
      <c r="R203" s="59">
        <v>50</v>
      </c>
      <c r="S203" s="59"/>
      <c r="T203" s="59"/>
      <c r="U203" s="59"/>
      <c r="V203" s="125">
        <f t="shared" si="9"/>
        <v>260</v>
      </c>
      <c r="W203" s="96">
        <v>1.05</v>
      </c>
      <c r="X203" s="61">
        <v>1.8</v>
      </c>
      <c r="Y203" s="61">
        <v>1.39</v>
      </c>
      <c r="Z203" s="126">
        <f t="shared" si="8"/>
        <v>1.41</v>
      </c>
      <c r="AA203" s="126">
        <f t="shared" si="10"/>
        <v>366.59999999999997</v>
      </c>
      <c r="AB203" s="151"/>
    </row>
    <row r="204" spans="1:28" s="5" customFormat="1" x14ac:dyDescent="0.25">
      <c r="A204" s="150"/>
      <c r="B204" s="80">
        <v>202</v>
      </c>
      <c r="C204" s="62" t="s">
        <v>688</v>
      </c>
      <c r="D204" s="87" t="s">
        <v>24</v>
      </c>
      <c r="E204" s="82" t="s">
        <v>690</v>
      </c>
      <c r="F204" s="134" t="s">
        <v>689</v>
      </c>
      <c r="G204" s="59" t="s">
        <v>105</v>
      </c>
      <c r="H204" s="115"/>
      <c r="I204" s="59"/>
      <c r="J204" s="59"/>
      <c r="K204" s="115"/>
      <c r="L204" s="59"/>
      <c r="M204" s="59"/>
      <c r="N204" s="59"/>
      <c r="O204" s="59"/>
      <c r="P204" s="59"/>
      <c r="Q204" s="59"/>
      <c r="R204" s="59">
        <v>5</v>
      </c>
      <c r="S204" s="59"/>
      <c r="T204" s="59"/>
      <c r="U204" s="59"/>
      <c r="V204" s="125">
        <f t="shared" si="9"/>
        <v>5</v>
      </c>
      <c r="W204" s="96">
        <v>27.98</v>
      </c>
      <c r="X204" s="61">
        <v>22.9</v>
      </c>
      <c r="Y204" s="61">
        <v>31.9</v>
      </c>
      <c r="Z204" s="126">
        <f t="shared" si="8"/>
        <v>27.59</v>
      </c>
      <c r="AA204" s="126">
        <f t="shared" si="10"/>
        <v>137.94999999999999</v>
      </c>
      <c r="AB204" s="151"/>
    </row>
    <row r="205" spans="1:28" s="5" customFormat="1" x14ac:dyDescent="0.25">
      <c r="A205" s="150"/>
      <c r="B205" s="85">
        <v>203</v>
      </c>
      <c r="C205" s="62" t="s">
        <v>302</v>
      </c>
      <c r="D205" s="87" t="s">
        <v>24</v>
      </c>
      <c r="E205" s="82" t="s">
        <v>137</v>
      </c>
      <c r="F205" s="90" t="s">
        <v>154</v>
      </c>
      <c r="G205" s="59" t="s">
        <v>18</v>
      </c>
      <c r="H205" s="115">
        <v>20</v>
      </c>
      <c r="I205" s="59"/>
      <c r="J205" s="59"/>
      <c r="K205" s="115">
        <v>50</v>
      </c>
      <c r="L205" s="59">
        <v>100</v>
      </c>
      <c r="M205" s="59">
        <v>20</v>
      </c>
      <c r="N205" s="59"/>
      <c r="O205" s="59"/>
      <c r="P205" s="59">
        <v>100</v>
      </c>
      <c r="Q205" s="59">
        <v>20</v>
      </c>
      <c r="R205" s="59">
        <v>10</v>
      </c>
      <c r="S205" s="59"/>
      <c r="T205" s="59"/>
      <c r="U205" s="59"/>
      <c r="V205" s="125">
        <f t="shared" si="9"/>
        <v>320</v>
      </c>
      <c r="W205" s="94">
        <v>2.5</v>
      </c>
      <c r="X205" s="88">
        <v>3.5</v>
      </c>
      <c r="Y205" s="88">
        <v>2.0499999999999998</v>
      </c>
      <c r="Z205" s="126">
        <f t="shared" si="8"/>
        <v>2.68</v>
      </c>
      <c r="AA205" s="126">
        <f t="shared" si="10"/>
        <v>857.6</v>
      </c>
      <c r="AB205" s="151"/>
    </row>
    <row r="206" spans="1:28" s="5" customFormat="1" x14ac:dyDescent="0.25">
      <c r="A206" s="150"/>
      <c r="B206" s="80">
        <v>204</v>
      </c>
      <c r="C206" s="86" t="s">
        <v>303</v>
      </c>
      <c r="D206" s="59" t="s">
        <v>15</v>
      </c>
      <c r="E206" s="60" t="s">
        <v>260</v>
      </c>
      <c r="F206" s="59" t="s">
        <v>304</v>
      </c>
      <c r="G206" s="59" t="s">
        <v>18</v>
      </c>
      <c r="H206" s="115">
        <v>10</v>
      </c>
      <c r="I206" s="59">
        <v>50</v>
      </c>
      <c r="J206" s="59"/>
      <c r="K206" s="115">
        <v>50</v>
      </c>
      <c r="L206" s="59"/>
      <c r="M206" s="59">
        <v>10</v>
      </c>
      <c r="N206" s="59"/>
      <c r="O206" s="59"/>
      <c r="P206" s="59">
        <v>50</v>
      </c>
      <c r="Q206" s="59">
        <v>10</v>
      </c>
      <c r="R206" s="59">
        <v>40</v>
      </c>
      <c r="S206" s="59"/>
      <c r="T206" s="59"/>
      <c r="U206" s="59">
        <v>50</v>
      </c>
      <c r="V206" s="125">
        <f t="shared" si="9"/>
        <v>270</v>
      </c>
      <c r="W206" s="96">
        <v>17.43</v>
      </c>
      <c r="X206" s="61">
        <v>14.9</v>
      </c>
      <c r="Y206" s="61">
        <v>8.6</v>
      </c>
      <c r="Z206" s="126">
        <f t="shared" ref="Z206:Z269" si="11">ROUNDDOWN(AVERAGE(W206:Y206),2)</f>
        <v>13.64</v>
      </c>
      <c r="AA206" s="126">
        <f t="shared" si="10"/>
        <v>3682.8</v>
      </c>
      <c r="AB206" s="151"/>
    </row>
    <row r="207" spans="1:28" s="5" customFormat="1" x14ac:dyDescent="0.25">
      <c r="A207" s="148">
        <v>3</v>
      </c>
      <c r="B207" s="128">
        <v>205</v>
      </c>
      <c r="C207" s="23" t="s">
        <v>305</v>
      </c>
      <c r="D207" s="26" t="s">
        <v>24</v>
      </c>
      <c r="E207" s="27" t="s">
        <v>260</v>
      </c>
      <c r="F207" s="28" t="s">
        <v>306</v>
      </c>
      <c r="G207" s="29" t="s">
        <v>18</v>
      </c>
      <c r="H207" s="116">
        <v>108</v>
      </c>
      <c r="I207" s="29">
        <v>20</v>
      </c>
      <c r="J207" s="29">
        <v>5</v>
      </c>
      <c r="K207" s="116">
        <v>60</v>
      </c>
      <c r="L207" s="29"/>
      <c r="M207" s="29">
        <v>100</v>
      </c>
      <c r="N207" s="29">
        <v>20</v>
      </c>
      <c r="O207" s="29"/>
      <c r="P207" s="29">
        <v>30</v>
      </c>
      <c r="Q207" s="29">
        <v>10</v>
      </c>
      <c r="R207" s="29">
        <v>80</v>
      </c>
      <c r="S207" s="29">
        <v>30</v>
      </c>
      <c r="T207" s="29"/>
      <c r="U207" s="29"/>
      <c r="V207" s="124">
        <f t="shared" si="9"/>
        <v>463</v>
      </c>
      <c r="W207" s="92">
        <v>7.89</v>
      </c>
      <c r="X207" s="30">
        <v>6.9</v>
      </c>
      <c r="Y207" s="30">
        <v>4.72</v>
      </c>
      <c r="Z207" s="131">
        <f t="shared" si="11"/>
        <v>6.5</v>
      </c>
      <c r="AA207" s="131">
        <f t="shared" si="10"/>
        <v>3009.5</v>
      </c>
      <c r="AB207" s="149">
        <f>SUM(AA207:AA311)</f>
        <v>615114.3600000001</v>
      </c>
    </row>
    <row r="208" spans="1:28" s="5" customFormat="1" x14ac:dyDescent="0.25">
      <c r="A208" s="148"/>
      <c r="B208" s="128">
        <v>206</v>
      </c>
      <c r="C208" s="19" t="s">
        <v>307</v>
      </c>
      <c r="D208" s="26" t="s">
        <v>24</v>
      </c>
      <c r="E208" s="27" t="s">
        <v>260</v>
      </c>
      <c r="F208" s="26" t="s">
        <v>308</v>
      </c>
      <c r="G208" s="29" t="s">
        <v>18</v>
      </c>
      <c r="H208" s="116">
        <v>108</v>
      </c>
      <c r="I208" s="29">
        <v>20</v>
      </c>
      <c r="J208" s="29">
        <v>30</v>
      </c>
      <c r="K208" s="116">
        <v>60</v>
      </c>
      <c r="L208" s="29"/>
      <c r="M208" s="29">
        <v>100</v>
      </c>
      <c r="N208" s="29">
        <v>20</v>
      </c>
      <c r="O208" s="29"/>
      <c r="P208" s="29">
        <v>30</v>
      </c>
      <c r="Q208" s="29">
        <v>10</v>
      </c>
      <c r="R208" s="29">
        <v>80</v>
      </c>
      <c r="S208" s="29">
        <v>30</v>
      </c>
      <c r="T208" s="29"/>
      <c r="U208" s="29"/>
      <c r="V208" s="124">
        <f t="shared" si="9"/>
        <v>488</v>
      </c>
      <c r="W208" s="92">
        <v>7.37</v>
      </c>
      <c r="X208" s="30">
        <v>6.9</v>
      </c>
      <c r="Y208" s="30">
        <v>5.56</v>
      </c>
      <c r="Z208" s="131">
        <f t="shared" si="11"/>
        <v>6.61</v>
      </c>
      <c r="AA208" s="131">
        <f t="shared" si="10"/>
        <v>3225.6800000000003</v>
      </c>
      <c r="AB208" s="149"/>
    </row>
    <row r="209" spans="1:30" s="5" customFormat="1" x14ac:dyDescent="0.25">
      <c r="A209" s="148"/>
      <c r="B209" s="14">
        <v>207</v>
      </c>
      <c r="C209" s="69" t="s">
        <v>309</v>
      </c>
      <c r="D209" s="31" t="s">
        <v>24</v>
      </c>
      <c r="E209" s="32" t="s">
        <v>224</v>
      </c>
      <c r="F209" s="26" t="s">
        <v>711</v>
      </c>
      <c r="G209" s="29" t="s">
        <v>18</v>
      </c>
      <c r="H209" s="116"/>
      <c r="I209" s="29"/>
      <c r="J209" s="29"/>
      <c r="K209" s="116">
        <v>10</v>
      </c>
      <c r="L209" s="29"/>
      <c r="M209" s="29"/>
      <c r="N209" s="29"/>
      <c r="O209" s="29"/>
      <c r="P209" s="29"/>
      <c r="Q209" s="29">
        <v>6</v>
      </c>
      <c r="R209" s="29"/>
      <c r="S209" s="29"/>
      <c r="T209" s="29"/>
      <c r="U209" s="29"/>
      <c r="V209" s="124">
        <f t="shared" si="9"/>
        <v>16</v>
      </c>
      <c r="W209" s="92">
        <v>76.42</v>
      </c>
      <c r="X209" s="30">
        <v>79.900000000000006</v>
      </c>
      <c r="Y209" s="68">
        <v>67.319999999999993</v>
      </c>
      <c r="Z209" s="131">
        <f t="shared" si="11"/>
        <v>74.540000000000006</v>
      </c>
      <c r="AA209" s="131">
        <f t="shared" si="10"/>
        <v>1192.6400000000001</v>
      </c>
      <c r="AB209" s="149"/>
    </row>
    <row r="210" spans="1:30" s="5" customFormat="1" ht="30" x14ac:dyDescent="0.25">
      <c r="A210" s="148"/>
      <c r="B210" s="128">
        <v>208</v>
      </c>
      <c r="C210" s="69" t="s">
        <v>310</v>
      </c>
      <c r="D210" s="31" t="s">
        <v>24</v>
      </c>
      <c r="E210" s="32" t="s">
        <v>170</v>
      </c>
      <c r="F210" s="26" t="s">
        <v>311</v>
      </c>
      <c r="G210" s="29" t="s">
        <v>18</v>
      </c>
      <c r="H210" s="116"/>
      <c r="I210" s="29"/>
      <c r="J210" s="29"/>
      <c r="K210" s="116">
        <v>10</v>
      </c>
      <c r="L210" s="29"/>
      <c r="M210" s="29"/>
      <c r="N210" s="29"/>
      <c r="O210" s="29"/>
      <c r="P210" s="29"/>
      <c r="Q210" s="29">
        <v>3</v>
      </c>
      <c r="R210" s="29"/>
      <c r="S210" s="29"/>
      <c r="T210" s="29"/>
      <c r="U210" s="29"/>
      <c r="V210" s="124">
        <f t="shared" si="9"/>
        <v>13</v>
      </c>
      <c r="W210" s="92">
        <v>57.94</v>
      </c>
      <c r="X210" s="30">
        <v>79.5</v>
      </c>
      <c r="Y210" s="68">
        <v>74.63</v>
      </c>
      <c r="Z210" s="131">
        <f t="shared" si="11"/>
        <v>70.69</v>
      </c>
      <c r="AA210" s="131">
        <f t="shared" si="10"/>
        <v>918.97</v>
      </c>
      <c r="AB210" s="149"/>
    </row>
    <row r="211" spans="1:30" s="24" customFormat="1" ht="60" x14ac:dyDescent="0.25">
      <c r="A211" s="148"/>
      <c r="B211" s="128">
        <v>209</v>
      </c>
      <c r="C211" s="23" t="s">
        <v>312</v>
      </c>
      <c r="D211" s="28" t="s">
        <v>24</v>
      </c>
      <c r="E211" s="32" t="s">
        <v>170</v>
      </c>
      <c r="F211" s="26" t="s">
        <v>311</v>
      </c>
      <c r="G211" s="29" t="s">
        <v>18</v>
      </c>
      <c r="H211" s="116">
        <v>1</v>
      </c>
      <c r="I211" s="29"/>
      <c r="J211" s="29"/>
      <c r="K211" s="116">
        <v>10</v>
      </c>
      <c r="L211" s="29"/>
      <c r="M211" s="29"/>
      <c r="N211" s="29"/>
      <c r="O211" s="29"/>
      <c r="P211" s="29"/>
      <c r="Q211" s="29">
        <v>3</v>
      </c>
      <c r="R211" s="29">
        <v>4</v>
      </c>
      <c r="S211" s="29"/>
      <c r="T211" s="29"/>
      <c r="U211" s="29"/>
      <c r="V211" s="124">
        <f t="shared" si="9"/>
        <v>18</v>
      </c>
      <c r="W211" s="92">
        <v>309.12</v>
      </c>
      <c r="X211" s="30">
        <v>298</v>
      </c>
      <c r="Y211" s="30">
        <v>380</v>
      </c>
      <c r="Z211" s="131">
        <f t="shared" si="11"/>
        <v>329.04</v>
      </c>
      <c r="AA211" s="131">
        <f t="shared" si="10"/>
        <v>5922.72</v>
      </c>
      <c r="AB211" s="149"/>
    </row>
    <row r="212" spans="1:30" s="24" customFormat="1" x14ac:dyDescent="0.25">
      <c r="A212" s="148"/>
      <c r="B212" s="128">
        <v>210</v>
      </c>
      <c r="C212" s="23" t="s">
        <v>666</v>
      </c>
      <c r="D212" s="28" t="s">
        <v>24</v>
      </c>
      <c r="E212" s="32" t="s">
        <v>667</v>
      </c>
      <c r="F212" s="26" t="s">
        <v>668</v>
      </c>
      <c r="G212" s="29" t="s">
        <v>105</v>
      </c>
      <c r="H212" s="116">
        <v>30</v>
      </c>
      <c r="I212" s="29"/>
      <c r="J212" s="29"/>
      <c r="K212" s="116"/>
      <c r="L212" s="29"/>
      <c r="M212" s="29"/>
      <c r="N212" s="29"/>
      <c r="O212" s="29"/>
      <c r="P212" s="29"/>
      <c r="Q212" s="29"/>
      <c r="R212" s="29"/>
      <c r="S212" s="29"/>
      <c r="T212" s="29"/>
      <c r="U212" s="29"/>
      <c r="V212" s="124">
        <f t="shared" si="9"/>
        <v>30</v>
      </c>
      <c r="W212" s="92">
        <v>29.05</v>
      </c>
      <c r="X212" s="30">
        <v>26.8</v>
      </c>
      <c r="Y212" s="30">
        <v>37.020000000000003</v>
      </c>
      <c r="Z212" s="131">
        <f t="shared" si="11"/>
        <v>30.95</v>
      </c>
      <c r="AA212" s="131">
        <f t="shared" si="10"/>
        <v>928.5</v>
      </c>
      <c r="AB212" s="149"/>
    </row>
    <row r="213" spans="1:30" s="24" customFormat="1" ht="75" x14ac:dyDescent="0.25">
      <c r="A213" s="148"/>
      <c r="B213" s="14">
        <v>211</v>
      </c>
      <c r="C213" s="127" t="s">
        <v>665</v>
      </c>
      <c r="D213" s="28" t="s">
        <v>24</v>
      </c>
      <c r="E213" s="32" t="s">
        <v>170</v>
      </c>
      <c r="F213" s="26" t="s">
        <v>311</v>
      </c>
      <c r="G213" s="29" t="s">
        <v>18</v>
      </c>
      <c r="H213" s="116">
        <v>4</v>
      </c>
      <c r="I213" s="29"/>
      <c r="J213" s="29"/>
      <c r="K213" s="116"/>
      <c r="L213" s="29"/>
      <c r="M213" s="29"/>
      <c r="N213" s="29"/>
      <c r="O213" s="29"/>
      <c r="P213" s="29"/>
      <c r="Q213" s="29"/>
      <c r="R213" s="29"/>
      <c r="S213" s="29"/>
      <c r="T213" s="29"/>
      <c r="U213" s="29"/>
      <c r="V213" s="124">
        <f t="shared" si="9"/>
        <v>4</v>
      </c>
      <c r="W213" s="92">
        <v>290</v>
      </c>
      <c r="X213" s="30">
        <v>387.9</v>
      </c>
      <c r="Y213" s="30">
        <v>347.5</v>
      </c>
      <c r="Z213" s="131">
        <f t="shared" si="11"/>
        <v>341.8</v>
      </c>
      <c r="AA213" s="131">
        <f t="shared" si="10"/>
        <v>1367.2</v>
      </c>
      <c r="AB213" s="149"/>
    </row>
    <row r="214" spans="1:30" s="24" customFormat="1" x14ac:dyDescent="0.25">
      <c r="A214" s="148"/>
      <c r="B214" s="128">
        <v>212</v>
      </c>
      <c r="C214" s="19" t="s">
        <v>313</v>
      </c>
      <c r="D214" s="26" t="s">
        <v>24</v>
      </c>
      <c r="E214" s="27" t="s">
        <v>224</v>
      </c>
      <c r="F214" s="26" t="s">
        <v>712</v>
      </c>
      <c r="G214" s="29" t="s">
        <v>18</v>
      </c>
      <c r="H214" s="116"/>
      <c r="I214" s="29"/>
      <c r="J214" s="29"/>
      <c r="K214" s="116">
        <v>10</v>
      </c>
      <c r="L214" s="29"/>
      <c r="M214" s="29">
        <v>2</v>
      </c>
      <c r="N214" s="29"/>
      <c r="O214" s="29"/>
      <c r="P214" s="29"/>
      <c r="Q214" s="29">
        <v>10</v>
      </c>
      <c r="R214" s="29">
        <v>4</v>
      </c>
      <c r="S214" s="29">
        <v>10</v>
      </c>
      <c r="T214" s="29"/>
      <c r="U214" s="29">
        <v>10</v>
      </c>
      <c r="V214" s="124">
        <f t="shared" si="9"/>
        <v>46</v>
      </c>
      <c r="W214" s="92">
        <v>247.2</v>
      </c>
      <c r="X214" s="30">
        <v>375</v>
      </c>
      <c r="Y214" s="30">
        <v>343</v>
      </c>
      <c r="Z214" s="131">
        <f t="shared" si="11"/>
        <v>321.73</v>
      </c>
      <c r="AA214" s="131">
        <f t="shared" si="10"/>
        <v>14799.580000000002</v>
      </c>
      <c r="AB214" s="149"/>
    </row>
    <row r="215" spans="1:30" s="24" customFormat="1" x14ac:dyDescent="0.25">
      <c r="A215" s="148"/>
      <c r="B215" s="128">
        <v>213</v>
      </c>
      <c r="C215" s="23" t="s">
        <v>314</v>
      </c>
      <c r="D215" s="29" t="s">
        <v>15</v>
      </c>
      <c r="E215" s="27" t="s">
        <v>224</v>
      </c>
      <c r="F215" s="26" t="s">
        <v>712</v>
      </c>
      <c r="G215" s="29" t="s">
        <v>18</v>
      </c>
      <c r="H215" s="116">
        <v>30</v>
      </c>
      <c r="I215" s="29"/>
      <c r="J215" s="29"/>
      <c r="K215" s="116">
        <v>10</v>
      </c>
      <c r="L215" s="29">
        <v>10</v>
      </c>
      <c r="M215" s="29">
        <v>10</v>
      </c>
      <c r="N215" s="29"/>
      <c r="O215" s="29">
        <v>4</v>
      </c>
      <c r="P215" s="29"/>
      <c r="Q215" s="29">
        <v>18</v>
      </c>
      <c r="R215" s="29"/>
      <c r="S215" s="29">
        <v>10</v>
      </c>
      <c r="T215" s="29"/>
      <c r="U215" s="29">
        <v>25</v>
      </c>
      <c r="V215" s="124">
        <f t="shared" si="9"/>
        <v>117</v>
      </c>
      <c r="W215" s="92">
        <v>5.27</v>
      </c>
      <c r="X215" s="30">
        <v>5.45</v>
      </c>
      <c r="Y215" s="30">
        <v>5.8</v>
      </c>
      <c r="Z215" s="131">
        <f t="shared" si="11"/>
        <v>5.5</v>
      </c>
      <c r="AA215" s="131">
        <f t="shared" si="10"/>
        <v>643.5</v>
      </c>
      <c r="AB215" s="149"/>
    </row>
    <row r="216" spans="1:30" s="24" customFormat="1" x14ac:dyDescent="0.25">
      <c r="A216" s="148"/>
      <c r="B216" s="128">
        <v>214</v>
      </c>
      <c r="C216" s="69" t="s">
        <v>315</v>
      </c>
      <c r="D216" s="31" t="s">
        <v>24</v>
      </c>
      <c r="E216" s="27" t="s">
        <v>224</v>
      </c>
      <c r="F216" s="26" t="s">
        <v>712</v>
      </c>
      <c r="G216" s="29" t="s">
        <v>18</v>
      </c>
      <c r="H216" s="116">
        <v>5</v>
      </c>
      <c r="I216" s="29"/>
      <c r="J216" s="29"/>
      <c r="K216" s="116">
        <v>10</v>
      </c>
      <c r="L216" s="29">
        <v>2</v>
      </c>
      <c r="M216" s="29"/>
      <c r="N216" s="29"/>
      <c r="O216" s="29"/>
      <c r="P216" s="29"/>
      <c r="Q216" s="29">
        <v>6</v>
      </c>
      <c r="R216" s="29">
        <v>2</v>
      </c>
      <c r="S216" s="29">
        <v>10</v>
      </c>
      <c r="T216" s="29"/>
      <c r="U216" s="29">
        <v>10</v>
      </c>
      <c r="V216" s="124">
        <f t="shared" si="9"/>
        <v>45</v>
      </c>
      <c r="W216" s="92">
        <v>210.95</v>
      </c>
      <c r="X216" s="30">
        <v>229.9</v>
      </c>
      <c r="Y216" s="68">
        <v>239.78</v>
      </c>
      <c r="Z216" s="131">
        <f t="shared" si="11"/>
        <v>226.87</v>
      </c>
      <c r="AA216" s="131">
        <f t="shared" si="10"/>
        <v>10209.15</v>
      </c>
      <c r="AB216" s="149"/>
    </row>
    <row r="217" spans="1:30" s="5" customFormat="1" ht="30" x14ac:dyDescent="0.25">
      <c r="A217" s="148"/>
      <c r="B217" s="14">
        <v>215</v>
      </c>
      <c r="C217" s="19" t="s">
        <v>316</v>
      </c>
      <c r="D217" s="26" t="s">
        <v>153</v>
      </c>
      <c r="E217" s="32" t="s">
        <v>317</v>
      </c>
      <c r="F217" s="26" t="s">
        <v>337</v>
      </c>
      <c r="G217" s="26" t="s">
        <v>18</v>
      </c>
      <c r="H217" s="117">
        <v>18</v>
      </c>
      <c r="I217" s="26"/>
      <c r="J217" s="26"/>
      <c r="K217" s="117">
        <v>20</v>
      </c>
      <c r="L217" s="26">
        <v>50</v>
      </c>
      <c r="M217" s="26">
        <v>20</v>
      </c>
      <c r="N217" s="26">
        <v>10</v>
      </c>
      <c r="O217" s="26">
        <v>10</v>
      </c>
      <c r="P217" s="26"/>
      <c r="Q217" s="26">
        <v>10</v>
      </c>
      <c r="R217" s="26">
        <v>20</v>
      </c>
      <c r="S217" s="26">
        <v>20</v>
      </c>
      <c r="T217" s="26"/>
      <c r="U217" s="26">
        <v>25</v>
      </c>
      <c r="V217" s="124">
        <f t="shared" si="9"/>
        <v>203</v>
      </c>
      <c r="W217" s="92">
        <v>8.3800000000000008</v>
      </c>
      <c r="X217" s="30">
        <v>28.7</v>
      </c>
      <c r="Y217" s="30">
        <v>8.02</v>
      </c>
      <c r="Z217" s="131">
        <f t="shared" si="11"/>
        <v>15.03</v>
      </c>
      <c r="AA217" s="131">
        <f t="shared" si="10"/>
        <v>3051.0899999999997</v>
      </c>
      <c r="AB217" s="149"/>
    </row>
    <row r="218" spans="1:30" s="24" customFormat="1" ht="30" x14ac:dyDescent="0.25">
      <c r="A218" s="148"/>
      <c r="B218" s="128">
        <v>216</v>
      </c>
      <c r="C218" s="69" t="s">
        <v>318</v>
      </c>
      <c r="D218" s="26" t="s">
        <v>153</v>
      </c>
      <c r="E218" s="32" t="s">
        <v>317</v>
      </c>
      <c r="F218" s="26" t="s">
        <v>319</v>
      </c>
      <c r="G218" s="26" t="s">
        <v>18</v>
      </c>
      <c r="H218" s="117">
        <v>6</v>
      </c>
      <c r="I218" s="26"/>
      <c r="J218" s="26"/>
      <c r="K218" s="117">
        <v>20</v>
      </c>
      <c r="L218" s="26">
        <v>50</v>
      </c>
      <c r="M218" s="26">
        <v>20</v>
      </c>
      <c r="N218" s="26">
        <v>10</v>
      </c>
      <c r="O218" s="26">
        <v>10</v>
      </c>
      <c r="P218" s="26"/>
      <c r="Q218" s="26">
        <v>20</v>
      </c>
      <c r="R218" s="26">
        <v>20</v>
      </c>
      <c r="S218" s="26">
        <v>20</v>
      </c>
      <c r="T218" s="26">
        <v>2</v>
      </c>
      <c r="U218" s="26">
        <v>25</v>
      </c>
      <c r="V218" s="124">
        <f t="shared" si="9"/>
        <v>203</v>
      </c>
      <c r="W218" s="92">
        <v>8.27</v>
      </c>
      <c r="X218" s="30">
        <v>28.7</v>
      </c>
      <c r="Y218" s="68">
        <v>12.64</v>
      </c>
      <c r="Z218" s="131">
        <f t="shared" si="11"/>
        <v>16.53</v>
      </c>
      <c r="AA218" s="131">
        <f t="shared" si="10"/>
        <v>3355.59</v>
      </c>
      <c r="AB218" s="149"/>
    </row>
    <row r="219" spans="1:30" s="24" customFormat="1" ht="30" x14ac:dyDescent="0.25">
      <c r="A219" s="148"/>
      <c r="B219" s="128">
        <v>217</v>
      </c>
      <c r="C219" s="19" t="s">
        <v>320</v>
      </c>
      <c r="D219" s="26" t="s">
        <v>153</v>
      </c>
      <c r="E219" s="32" t="s">
        <v>317</v>
      </c>
      <c r="F219" s="26" t="s">
        <v>319</v>
      </c>
      <c r="G219" s="26" t="s">
        <v>18</v>
      </c>
      <c r="H219" s="117"/>
      <c r="I219" s="26"/>
      <c r="J219" s="26"/>
      <c r="K219" s="117">
        <v>20</v>
      </c>
      <c r="L219" s="26">
        <v>50</v>
      </c>
      <c r="M219" s="26"/>
      <c r="N219" s="26"/>
      <c r="O219" s="26">
        <v>10</v>
      </c>
      <c r="P219" s="26"/>
      <c r="Q219" s="26">
        <v>20</v>
      </c>
      <c r="R219" s="26">
        <v>5</v>
      </c>
      <c r="S219" s="26">
        <v>20</v>
      </c>
      <c r="T219" s="26"/>
      <c r="U219" s="26">
        <v>25</v>
      </c>
      <c r="V219" s="124">
        <f t="shared" si="9"/>
        <v>150</v>
      </c>
      <c r="W219" s="92">
        <v>7.79</v>
      </c>
      <c r="X219" s="30">
        <v>22.7</v>
      </c>
      <c r="Y219" s="30">
        <v>8</v>
      </c>
      <c r="Z219" s="131">
        <f t="shared" si="11"/>
        <v>12.83</v>
      </c>
      <c r="AA219" s="131">
        <f t="shared" si="10"/>
        <v>1924.5</v>
      </c>
      <c r="AB219" s="149"/>
    </row>
    <row r="220" spans="1:30" s="24" customFormat="1" ht="30" x14ac:dyDescent="0.25">
      <c r="A220" s="148"/>
      <c r="B220" s="128">
        <v>218</v>
      </c>
      <c r="C220" s="19" t="s">
        <v>321</v>
      </c>
      <c r="D220" s="26" t="s">
        <v>153</v>
      </c>
      <c r="E220" s="32" t="s">
        <v>317</v>
      </c>
      <c r="F220" s="26" t="s">
        <v>322</v>
      </c>
      <c r="G220" s="26" t="s">
        <v>18</v>
      </c>
      <c r="H220" s="117"/>
      <c r="I220" s="26"/>
      <c r="J220" s="26"/>
      <c r="K220" s="117">
        <v>20</v>
      </c>
      <c r="L220" s="26">
        <v>50</v>
      </c>
      <c r="M220" s="26">
        <v>10</v>
      </c>
      <c r="N220" s="26">
        <v>10</v>
      </c>
      <c r="O220" s="26">
        <v>10</v>
      </c>
      <c r="P220" s="26"/>
      <c r="Q220" s="26">
        <v>20</v>
      </c>
      <c r="R220" s="26">
        <v>10</v>
      </c>
      <c r="S220" s="26">
        <v>20</v>
      </c>
      <c r="T220" s="26"/>
      <c r="U220" s="26">
        <v>15</v>
      </c>
      <c r="V220" s="124">
        <f t="shared" si="9"/>
        <v>165</v>
      </c>
      <c r="W220" s="92">
        <v>10.14</v>
      </c>
      <c r="X220" s="30">
        <v>28.7</v>
      </c>
      <c r="Y220" s="30">
        <v>7.44</v>
      </c>
      <c r="Z220" s="131">
        <f t="shared" si="11"/>
        <v>15.42</v>
      </c>
      <c r="AA220" s="131">
        <f t="shared" si="10"/>
        <v>2544.3000000000002</v>
      </c>
      <c r="AB220" s="149"/>
    </row>
    <row r="221" spans="1:30" s="5" customFormat="1" ht="57" customHeight="1" x14ac:dyDescent="0.25">
      <c r="A221" s="148"/>
      <c r="B221" s="14">
        <v>219</v>
      </c>
      <c r="C221" s="69" t="s">
        <v>323</v>
      </c>
      <c r="D221" s="26" t="s">
        <v>153</v>
      </c>
      <c r="E221" s="32" t="s">
        <v>317</v>
      </c>
      <c r="F221" s="26" t="s">
        <v>338</v>
      </c>
      <c r="G221" s="26" t="s">
        <v>18</v>
      </c>
      <c r="H221" s="117">
        <v>4</v>
      </c>
      <c r="I221" s="26"/>
      <c r="J221" s="26"/>
      <c r="K221" s="117">
        <v>20</v>
      </c>
      <c r="L221" s="26">
        <v>5</v>
      </c>
      <c r="M221" s="26">
        <v>5</v>
      </c>
      <c r="N221" s="26"/>
      <c r="O221" s="26"/>
      <c r="P221" s="26"/>
      <c r="Q221" s="26">
        <v>5</v>
      </c>
      <c r="R221" s="26">
        <v>5</v>
      </c>
      <c r="S221" s="26">
        <v>20</v>
      </c>
      <c r="T221" s="26"/>
      <c r="U221" s="26">
        <v>30</v>
      </c>
      <c r="V221" s="124">
        <f t="shared" si="9"/>
        <v>94</v>
      </c>
      <c r="W221" s="92">
        <v>43.28</v>
      </c>
      <c r="X221" s="30">
        <v>89.8</v>
      </c>
      <c r="Y221" s="68">
        <v>67.44</v>
      </c>
      <c r="Z221" s="131">
        <f t="shared" si="11"/>
        <v>66.84</v>
      </c>
      <c r="AA221" s="131">
        <f t="shared" si="10"/>
        <v>6282.96</v>
      </c>
      <c r="AB221" s="149"/>
    </row>
    <row r="222" spans="1:30" s="5" customFormat="1" ht="51" customHeight="1" x14ac:dyDescent="0.25">
      <c r="A222" s="148"/>
      <c r="B222" s="128">
        <v>220</v>
      </c>
      <c r="C222" s="71" t="s">
        <v>324</v>
      </c>
      <c r="D222" s="26" t="s">
        <v>153</v>
      </c>
      <c r="E222" s="32" t="s">
        <v>317</v>
      </c>
      <c r="F222" s="26" t="s">
        <v>339</v>
      </c>
      <c r="G222" s="26" t="s">
        <v>18</v>
      </c>
      <c r="H222" s="117">
        <v>1</v>
      </c>
      <c r="I222" s="26"/>
      <c r="J222" s="26"/>
      <c r="K222" s="117">
        <v>20</v>
      </c>
      <c r="L222" s="26">
        <v>5</v>
      </c>
      <c r="M222" s="26">
        <v>5</v>
      </c>
      <c r="N222" s="26"/>
      <c r="O222" s="26"/>
      <c r="P222" s="26"/>
      <c r="Q222" s="26">
        <v>5</v>
      </c>
      <c r="R222" s="26">
        <v>5</v>
      </c>
      <c r="S222" s="26">
        <v>20</v>
      </c>
      <c r="T222" s="26"/>
      <c r="U222" s="26">
        <v>30</v>
      </c>
      <c r="V222" s="124">
        <f t="shared" si="9"/>
        <v>91</v>
      </c>
      <c r="W222" s="92">
        <v>54.71</v>
      </c>
      <c r="X222" s="30">
        <v>89.8</v>
      </c>
      <c r="Y222" s="70">
        <v>71.06</v>
      </c>
      <c r="Z222" s="131">
        <f t="shared" si="11"/>
        <v>71.849999999999994</v>
      </c>
      <c r="AA222" s="131">
        <f t="shared" si="10"/>
        <v>6538.3499999999995</v>
      </c>
      <c r="AB222" s="149"/>
      <c r="AD222" s="33"/>
    </row>
    <row r="223" spans="1:30" s="5" customFormat="1" ht="30" x14ac:dyDescent="0.25">
      <c r="A223" s="148"/>
      <c r="B223" s="128">
        <v>221</v>
      </c>
      <c r="C223" s="19" t="s">
        <v>325</v>
      </c>
      <c r="D223" s="26" t="s">
        <v>153</v>
      </c>
      <c r="E223" s="32" t="s">
        <v>317</v>
      </c>
      <c r="F223" s="26" t="s">
        <v>713</v>
      </c>
      <c r="G223" s="26" t="s">
        <v>18</v>
      </c>
      <c r="H223" s="117">
        <v>1</v>
      </c>
      <c r="I223" s="26"/>
      <c r="J223" s="26"/>
      <c r="K223" s="117">
        <v>20</v>
      </c>
      <c r="L223" s="26"/>
      <c r="M223" s="26">
        <v>10</v>
      </c>
      <c r="N223" s="26"/>
      <c r="O223" s="26"/>
      <c r="P223" s="26"/>
      <c r="Q223" s="26">
        <v>5</v>
      </c>
      <c r="R223" s="26">
        <v>10</v>
      </c>
      <c r="S223" s="26">
        <v>5</v>
      </c>
      <c r="T223" s="26"/>
      <c r="U223" s="26">
        <v>5</v>
      </c>
      <c r="V223" s="124">
        <f t="shared" si="9"/>
        <v>56</v>
      </c>
      <c r="W223" s="92">
        <v>167.11</v>
      </c>
      <c r="X223" s="30">
        <v>235.4</v>
      </c>
      <c r="Y223" s="30">
        <v>113.24</v>
      </c>
      <c r="Z223" s="131">
        <f t="shared" si="11"/>
        <v>171.91</v>
      </c>
      <c r="AA223" s="131">
        <f t="shared" si="10"/>
        <v>9626.9599999999991</v>
      </c>
      <c r="AB223" s="149"/>
    </row>
    <row r="224" spans="1:30" s="24" customFormat="1" ht="30" x14ac:dyDescent="0.25">
      <c r="A224" s="148"/>
      <c r="B224" s="128">
        <v>222</v>
      </c>
      <c r="C224" s="23" t="s">
        <v>326</v>
      </c>
      <c r="D224" s="29" t="s">
        <v>15</v>
      </c>
      <c r="E224" s="27" t="s">
        <v>317</v>
      </c>
      <c r="F224" s="29" t="s">
        <v>327</v>
      </c>
      <c r="G224" s="29" t="s">
        <v>18</v>
      </c>
      <c r="H224" s="116">
        <v>2</v>
      </c>
      <c r="I224" s="29"/>
      <c r="J224" s="29"/>
      <c r="K224" s="116">
        <v>20</v>
      </c>
      <c r="L224" s="29"/>
      <c r="M224" s="29">
        <v>5</v>
      </c>
      <c r="N224" s="29"/>
      <c r="O224" s="29"/>
      <c r="P224" s="29"/>
      <c r="Q224" s="29">
        <v>5</v>
      </c>
      <c r="R224" s="29">
        <v>5</v>
      </c>
      <c r="S224" s="29">
        <v>5</v>
      </c>
      <c r="T224" s="29"/>
      <c r="U224" s="29">
        <v>5</v>
      </c>
      <c r="V224" s="124">
        <f t="shared" si="9"/>
        <v>47</v>
      </c>
      <c r="W224" s="92">
        <v>250.79</v>
      </c>
      <c r="X224" s="30">
        <v>279.8</v>
      </c>
      <c r="Y224" s="30">
        <v>178.17</v>
      </c>
      <c r="Z224" s="131">
        <f t="shared" si="11"/>
        <v>236.25</v>
      </c>
      <c r="AA224" s="131">
        <f t="shared" si="10"/>
        <v>11103.75</v>
      </c>
      <c r="AB224" s="149"/>
    </row>
    <row r="225" spans="1:28" s="5" customFormat="1" ht="67.5" customHeight="1" x14ac:dyDescent="0.25">
      <c r="A225" s="148"/>
      <c r="B225" s="14">
        <v>223</v>
      </c>
      <c r="C225" s="23" t="s">
        <v>328</v>
      </c>
      <c r="D225" s="28" t="s">
        <v>15</v>
      </c>
      <c r="E225" s="27" t="s">
        <v>317</v>
      </c>
      <c r="F225" s="28" t="s">
        <v>329</v>
      </c>
      <c r="G225" s="29" t="s">
        <v>18</v>
      </c>
      <c r="H225" s="116"/>
      <c r="I225" s="29"/>
      <c r="J225" s="29"/>
      <c r="K225" s="116">
        <v>20</v>
      </c>
      <c r="L225" s="29"/>
      <c r="M225" s="29">
        <v>2</v>
      </c>
      <c r="N225" s="29"/>
      <c r="O225" s="29"/>
      <c r="P225" s="29"/>
      <c r="Q225" s="29">
        <v>5</v>
      </c>
      <c r="R225" s="29">
        <v>5</v>
      </c>
      <c r="S225" s="29">
        <v>2</v>
      </c>
      <c r="T225" s="29"/>
      <c r="U225" s="29">
        <v>5</v>
      </c>
      <c r="V225" s="124">
        <f t="shared" si="9"/>
        <v>39</v>
      </c>
      <c r="W225" s="92">
        <v>425.51</v>
      </c>
      <c r="X225" s="30">
        <v>475</v>
      </c>
      <c r="Y225" s="30">
        <v>309</v>
      </c>
      <c r="Z225" s="131">
        <f t="shared" si="11"/>
        <v>403.17</v>
      </c>
      <c r="AA225" s="131">
        <f t="shared" si="10"/>
        <v>15723.630000000001</v>
      </c>
      <c r="AB225" s="149"/>
    </row>
    <row r="226" spans="1:28" s="5" customFormat="1" ht="45" x14ac:dyDescent="0.25">
      <c r="A226" s="148"/>
      <c r="B226" s="128">
        <v>224</v>
      </c>
      <c r="C226" s="19" t="s">
        <v>587</v>
      </c>
      <c r="D226" s="31" t="s">
        <v>24</v>
      </c>
      <c r="E226" s="27" t="s">
        <v>317</v>
      </c>
      <c r="F226" s="26" t="s">
        <v>330</v>
      </c>
      <c r="G226" s="29" t="s">
        <v>18</v>
      </c>
      <c r="H226" s="116">
        <v>24</v>
      </c>
      <c r="I226" s="29"/>
      <c r="J226" s="29"/>
      <c r="K226" s="116">
        <v>20</v>
      </c>
      <c r="L226" s="29">
        <v>50</v>
      </c>
      <c r="M226" s="29">
        <v>50</v>
      </c>
      <c r="N226" s="29"/>
      <c r="O226" s="29"/>
      <c r="P226" s="29"/>
      <c r="Q226" s="29">
        <v>5</v>
      </c>
      <c r="R226" s="29">
        <v>10</v>
      </c>
      <c r="S226" s="29"/>
      <c r="T226" s="29"/>
      <c r="U226" s="29">
        <v>10</v>
      </c>
      <c r="V226" s="124">
        <f t="shared" si="9"/>
        <v>169</v>
      </c>
      <c r="W226" s="92">
        <v>9.66</v>
      </c>
      <c r="X226" s="30">
        <v>14.9</v>
      </c>
      <c r="Y226" s="30">
        <v>7.02</v>
      </c>
      <c r="Z226" s="131">
        <f t="shared" si="11"/>
        <v>10.52</v>
      </c>
      <c r="AA226" s="131">
        <f t="shared" si="10"/>
        <v>1777.8799999999999</v>
      </c>
      <c r="AB226" s="149"/>
    </row>
    <row r="227" spans="1:28" s="5" customFormat="1" ht="45" x14ac:dyDescent="0.25">
      <c r="A227" s="148"/>
      <c r="B227" s="128">
        <v>225</v>
      </c>
      <c r="C227" s="19" t="s">
        <v>588</v>
      </c>
      <c r="D227" s="26" t="s">
        <v>24</v>
      </c>
      <c r="E227" s="27" t="s">
        <v>317</v>
      </c>
      <c r="F227" s="26" t="s">
        <v>331</v>
      </c>
      <c r="G227" s="29" t="s">
        <v>18</v>
      </c>
      <c r="H227" s="116">
        <v>20</v>
      </c>
      <c r="I227" s="29">
        <v>10</v>
      </c>
      <c r="J227" s="29"/>
      <c r="K227" s="116">
        <v>20</v>
      </c>
      <c r="L227" s="29">
        <v>50</v>
      </c>
      <c r="M227" s="29">
        <v>50</v>
      </c>
      <c r="N227" s="29"/>
      <c r="O227" s="29">
        <v>10</v>
      </c>
      <c r="P227" s="29"/>
      <c r="Q227" s="29">
        <v>3</v>
      </c>
      <c r="R227" s="29">
        <v>10</v>
      </c>
      <c r="S227" s="29">
        <v>20</v>
      </c>
      <c r="T227" s="29"/>
      <c r="U227" s="29"/>
      <c r="V227" s="124">
        <f t="shared" si="9"/>
        <v>193</v>
      </c>
      <c r="W227" s="92">
        <v>9.69</v>
      </c>
      <c r="X227" s="30">
        <v>14.9</v>
      </c>
      <c r="Y227" s="30">
        <v>9.24</v>
      </c>
      <c r="Z227" s="131">
        <f t="shared" si="11"/>
        <v>11.27</v>
      </c>
      <c r="AA227" s="131">
        <f t="shared" si="10"/>
        <v>2175.11</v>
      </c>
      <c r="AB227" s="149"/>
    </row>
    <row r="228" spans="1:28" s="5" customFormat="1" ht="45" x14ac:dyDescent="0.25">
      <c r="A228" s="148"/>
      <c r="B228" s="128">
        <v>226</v>
      </c>
      <c r="C228" s="19" t="s">
        <v>589</v>
      </c>
      <c r="D228" s="26" t="s">
        <v>24</v>
      </c>
      <c r="E228" s="27" t="s">
        <v>317</v>
      </c>
      <c r="F228" s="26" t="s">
        <v>332</v>
      </c>
      <c r="G228" s="29" t="s">
        <v>18</v>
      </c>
      <c r="H228" s="116">
        <v>25</v>
      </c>
      <c r="I228" s="29">
        <v>10</v>
      </c>
      <c r="J228" s="29"/>
      <c r="K228" s="116">
        <v>20</v>
      </c>
      <c r="L228" s="29">
        <v>50</v>
      </c>
      <c r="M228" s="29">
        <v>50</v>
      </c>
      <c r="N228" s="29"/>
      <c r="O228" s="29">
        <v>10</v>
      </c>
      <c r="P228" s="29">
        <v>24</v>
      </c>
      <c r="Q228" s="29">
        <v>5</v>
      </c>
      <c r="R228" s="29">
        <v>10</v>
      </c>
      <c r="S228" s="29">
        <v>20</v>
      </c>
      <c r="T228" s="29"/>
      <c r="U228" s="29">
        <v>25</v>
      </c>
      <c r="V228" s="124">
        <f t="shared" si="9"/>
        <v>249</v>
      </c>
      <c r="W228" s="92">
        <v>12.34</v>
      </c>
      <c r="X228" s="30">
        <v>14.9</v>
      </c>
      <c r="Y228" s="30">
        <v>8.5399999999999991</v>
      </c>
      <c r="Z228" s="131">
        <f t="shared" si="11"/>
        <v>11.92</v>
      </c>
      <c r="AA228" s="131">
        <f t="shared" si="10"/>
        <v>2968.08</v>
      </c>
      <c r="AB228" s="149"/>
    </row>
    <row r="229" spans="1:28" s="5" customFormat="1" ht="43.5" customHeight="1" x14ac:dyDescent="0.25">
      <c r="A229" s="148"/>
      <c r="B229" s="14">
        <v>227</v>
      </c>
      <c r="C229" s="19" t="s">
        <v>590</v>
      </c>
      <c r="D229" s="26" t="s">
        <v>24</v>
      </c>
      <c r="E229" s="27" t="s">
        <v>317</v>
      </c>
      <c r="F229" s="26" t="s">
        <v>333</v>
      </c>
      <c r="G229" s="29" t="s">
        <v>18</v>
      </c>
      <c r="H229" s="116">
        <v>20</v>
      </c>
      <c r="I229" s="29">
        <v>10</v>
      </c>
      <c r="J229" s="29"/>
      <c r="K229" s="116">
        <v>20</v>
      </c>
      <c r="L229" s="29">
        <v>50</v>
      </c>
      <c r="M229" s="29">
        <v>50</v>
      </c>
      <c r="N229" s="29"/>
      <c r="O229" s="29">
        <v>10</v>
      </c>
      <c r="P229" s="29"/>
      <c r="Q229" s="29">
        <v>10</v>
      </c>
      <c r="R229" s="29">
        <v>10</v>
      </c>
      <c r="S229" s="29">
        <v>20</v>
      </c>
      <c r="T229" s="29"/>
      <c r="U229" s="29"/>
      <c r="V229" s="124">
        <f t="shared" si="9"/>
        <v>200</v>
      </c>
      <c r="W229" s="92">
        <v>10.46</v>
      </c>
      <c r="X229" s="30">
        <v>14.9</v>
      </c>
      <c r="Y229" s="30">
        <v>8.7799999999999994</v>
      </c>
      <c r="Z229" s="131">
        <f t="shared" si="11"/>
        <v>11.38</v>
      </c>
      <c r="AA229" s="131">
        <f t="shared" si="10"/>
        <v>2276</v>
      </c>
      <c r="AB229" s="149"/>
    </row>
    <row r="230" spans="1:28" s="5" customFormat="1" ht="45" x14ac:dyDescent="0.25">
      <c r="A230" s="148"/>
      <c r="B230" s="128">
        <v>228</v>
      </c>
      <c r="C230" s="19" t="s">
        <v>591</v>
      </c>
      <c r="D230" s="26" t="s">
        <v>24</v>
      </c>
      <c r="E230" s="27" t="s">
        <v>317</v>
      </c>
      <c r="F230" s="26" t="s">
        <v>334</v>
      </c>
      <c r="G230" s="29" t="s">
        <v>18</v>
      </c>
      <c r="H230" s="116">
        <v>10</v>
      </c>
      <c r="I230" s="29">
        <v>10</v>
      </c>
      <c r="J230" s="29"/>
      <c r="K230" s="116">
        <v>20</v>
      </c>
      <c r="L230" s="29">
        <v>50</v>
      </c>
      <c r="M230" s="29">
        <v>50</v>
      </c>
      <c r="N230" s="29"/>
      <c r="O230" s="29">
        <v>10</v>
      </c>
      <c r="P230" s="29"/>
      <c r="Q230" s="29">
        <v>10</v>
      </c>
      <c r="R230" s="29">
        <v>5</v>
      </c>
      <c r="S230" s="29">
        <v>20</v>
      </c>
      <c r="T230" s="29">
        <v>1</v>
      </c>
      <c r="U230" s="29"/>
      <c r="V230" s="124">
        <f t="shared" si="9"/>
        <v>186</v>
      </c>
      <c r="W230" s="92">
        <v>10.29</v>
      </c>
      <c r="X230" s="30">
        <v>16.899999999999999</v>
      </c>
      <c r="Y230" s="30">
        <v>18.100000000000001</v>
      </c>
      <c r="Z230" s="131">
        <f t="shared" si="11"/>
        <v>15.09</v>
      </c>
      <c r="AA230" s="131">
        <f t="shared" si="10"/>
        <v>2806.74</v>
      </c>
      <c r="AB230" s="149"/>
    </row>
    <row r="231" spans="1:28" s="5" customFormat="1" ht="45" x14ac:dyDescent="0.25">
      <c r="A231" s="148"/>
      <c r="B231" s="128">
        <v>229</v>
      </c>
      <c r="C231" s="19" t="s">
        <v>592</v>
      </c>
      <c r="D231" s="26" t="s">
        <v>24</v>
      </c>
      <c r="E231" s="27" t="s">
        <v>317</v>
      </c>
      <c r="F231" s="26" t="s">
        <v>335</v>
      </c>
      <c r="G231" s="29" t="s">
        <v>18</v>
      </c>
      <c r="H231" s="116"/>
      <c r="I231" s="29">
        <v>10</v>
      </c>
      <c r="J231" s="29"/>
      <c r="K231" s="116">
        <v>20</v>
      </c>
      <c r="L231" s="29">
        <v>50</v>
      </c>
      <c r="M231" s="29">
        <v>50</v>
      </c>
      <c r="N231" s="29"/>
      <c r="O231" s="29"/>
      <c r="P231" s="29">
        <v>20</v>
      </c>
      <c r="Q231" s="29">
        <v>10</v>
      </c>
      <c r="R231" s="29">
        <v>5</v>
      </c>
      <c r="S231" s="29">
        <v>20</v>
      </c>
      <c r="T231" s="29"/>
      <c r="U231" s="29"/>
      <c r="V231" s="124">
        <f t="shared" si="9"/>
        <v>185</v>
      </c>
      <c r="W231" s="92">
        <v>12.77</v>
      </c>
      <c r="X231" s="30">
        <v>16.899999999999999</v>
      </c>
      <c r="Y231" s="30">
        <v>12.91</v>
      </c>
      <c r="Z231" s="131">
        <f t="shared" si="11"/>
        <v>14.19</v>
      </c>
      <c r="AA231" s="131">
        <f t="shared" si="10"/>
        <v>2625.15</v>
      </c>
      <c r="AB231" s="149"/>
    </row>
    <row r="232" spans="1:28" s="25" customFormat="1" ht="45" x14ac:dyDescent="0.25">
      <c r="A232" s="148"/>
      <c r="B232" s="128">
        <v>230</v>
      </c>
      <c r="C232" s="71" t="s">
        <v>584</v>
      </c>
      <c r="D232" s="26" t="s">
        <v>24</v>
      </c>
      <c r="E232" s="27" t="s">
        <v>317</v>
      </c>
      <c r="F232" s="26" t="s">
        <v>336</v>
      </c>
      <c r="G232" s="29" t="s">
        <v>18</v>
      </c>
      <c r="H232" s="116">
        <v>6</v>
      </c>
      <c r="I232" s="29">
        <v>10</v>
      </c>
      <c r="J232" s="29"/>
      <c r="K232" s="116">
        <v>20</v>
      </c>
      <c r="L232" s="29">
        <v>50</v>
      </c>
      <c r="M232" s="29">
        <v>50</v>
      </c>
      <c r="N232" s="29"/>
      <c r="O232" s="29"/>
      <c r="P232" s="29">
        <v>5</v>
      </c>
      <c r="Q232" s="29">
        <v>20</v>
      </c>
      <c r="R232" s="29">
        <v>5</v>
      </c>
      <c r="S232" s="29">
        <v>20</v>
      </c>
      <c r="T232" s="29"/>
      <c r="U232" s="29"/>
      <c r="V232" s="124">
        <f t="shared" si="9"/>
        <v>186</v>
      </c>
      <c r="W232" s="92">
        <v>15.54</v>
      </c>
      <c r="X232" s="30">
        <v>22.9</v>
      </c>
      <c r="Y232" s="70">
        <v>27.69</v>
      </c>
      <c r="Z232" s="131">
        <f t="shared" si="11"/>
        <v>22.04</v>
      </c>
      <c r="AA232" s="131">
        <f t="shared" si="10"/>
        <v>4099.4399999999996</v>
      </c>
      <c r="AB232" s="149"/>
    </row>
    <row r="233" spans="1:28" s="25" customFormat="1" ht="45" x14ac:dyDescent="0.25">
      <c r="A233" s="148"/>
      <c r="B233" s="14">
        <v>231</v>
      </c>
      <c r="C233" s="71" t="s">
        <v>585</v>
      </c>
      <c r="D233" s="26" t="s">
        <v>24</v>
      </c>
      <c r="E233" s="27" t="s">
        <v>317</v>
      </c>
      <c r="F233" s="26" t="s">
        <v>337</v>
      </c>
      <c r="G233" s="29" t="s">
        <v>18</v>
      </c>
      <c r="H233" s="116">
        <v>6</v>
      </c>
      <c r="I233" s="29"/>
      <c r="J233" s="29"/>
      <c r="K233" s="116">
        <v>20</v>
      </c>
      <c r="L233" s="29"/>
      <c r="M233" s="29">
        <v>50</v>
      </c>
      <c r="N233" s="29"/>
      <c r="O233" s="29"/>
      <c r="P233" s="29"/>
      <c r="Q233" s="29">
        <v>10</v>
      </c>
      <c r="R233" s="29">
        <v>10</v>
      </c>
      <c r="S233" s="29">
        <v>10</v>
      </c>
      <c r="T233" s="29"/>
      <c r="U233" s="29">
        <v>10</v>
      </c>
      <c r="V233" s="124">
        <f t="shared" si="9"/>
        <v>116</v>
      </c>
      <c r="W233" s="92">
        <v>18.84</v>
      </c>
      <c r="X233" s="30">
        <v>26.9</v>
      </c>
      <c r="Y233" s="70">
        <v>31</v>
      </c>
      <c r="Z233" s="131">
        <f t="shared" si="11"/>
        <v>25.58</v>
      </c>
      <c r="AA233" s="131">
        <f t="shared" si="10"/>
        <v>2967.2799999999997</v>
      </c>
      <c r="AB233" s="149"/>
    </row>
    <row r="234" spans="1:28" s="25" customFormat="1" ht="49.5" customHeight="1" x14ac:dyDescent="0.25">
      <c r="A234" s="148"/>
      <c r="B234" s="128">
        <v>232</v>
      </c>
      <c r="C234" s="19" t="s">
        <v>593</v>
      </c>
      <c r="D234" s="26" t="s">
        <v>24</v>
      </c>
      <c r="E234" s="27" t="s">
        <v>317</v>
      </c>
      <c r="F234" s="26" t="s">
        <v>338</v>
      </c>
      <c r="G234" s="29" t="s">
        <v>18</v>
      </c>
      <c r="H234" s="116">
        <v>7</v>
      </c>
      <c r="I234" s="29"/>
      <c r="J234" s="29"/>
      <c r="K234" s="116">
        <v>20</v>
      </c>
      <c r="L234" s="29">
        <v>50</v>
      </c>
      <c r="M234" s="29">
        <v>50</v>
      </c>
      <c r="N234" s="29"/>
      <c r="O234" s="29"/>
      <c r="P234" s="29"/>
      <c r="Q234" s="29">
        <v>6</v>
      </c>
      <c r="R234" s="29">
        <v>5</v>
      </c>
      <c r="S234" s="29">
        <v>10</v>
      </c>
      <c r="T234" s="29"/>
      <c r="U234" s="29"/>
      <c r="V234" s="124">
        <f t="shared" si="9"/>
        <v>148</v>
      </c>
      <c r="W234" s="92">
        <v>49.85</v>
      </c>
      <c r="X234" s="30">
        <v>59.9</v>
      </c>
      <c r="Y234" s="30">
        <v>23.51</v>
      </c>
      <c r="Z234" s="131">
        <f t="shared" si="11"/>
        <v>44.42</v>
      </c>
      <c r="AA234" s="131">
        <f t="shared" si="10"/>
        <v>6574.16</v>
      </c>
      <c r="AB234" s="149"/>
    </row>
    <row r="235" spans="1:28" s="25" customFormat="1" ht="45" x14ac:dyDescent="0.25">
      <c r="A235" s="148"/>
      <c r="B235" s="128">
        <v>233</v>
      </c>
      <c r="C235" s="71" t="s">
        <v>586</v>
      </c>
      <c r="D235" s="26" t="s">
        <v>24</v>
      </c>
      <c r="E235" s="27" t="s">
        <v>317</v>
      </c>
      <c r="F235" s="26" t="s">
        <v>339</v>
      </c>
      <c r="G235" s="29" t="s">
        <v>18</v>
      </c>
      <c r="H235" s="116">
        <v>15</v>
      </c>
      <c r="I235" s="29"/>
      <c r="J235" s="29"/>
      <c r="K235" s="116">
        <v>20</v>
      </c>
      <c r="L235" s="29">
        <v>50</v>
      </c>
      <c r="M235" s="29">
        <v>50</v>
      </c>
      <c r="N235" s="29"/>
      <c r="O235" s="29"/>
      <c r="P235" s="29"/>
      <c r="Q235" s="29">
        <v>10</v>
      </c>
      <c r="R235" s="29">
        <v>5</v>
      </c>
      <c r="S235" s="29">
        <v>10</v>
      </c>
      <c r="T235" s="29"/>
      <c r="U235" s="29"/>
      <c r="V235" s="124">
        <f t="shared" si="9"/>
        <v>160</v>
      </c>
      <c r="W235" s="92">
        <v>52.65</v>
      </c>
      <c r="X235" s="30">
        <v>59.9</v>
      </c>
      <c r="Y235" s="70">
        <v>57.42</v>
      </c>
      <c r="Z235" s="131">
        <f t="shared" si="11"/>
        <v>56.65</v>
      </c>
      <c r="AA235" s="131">
        <f t="shared" si="10"/>
        <v>9064</v>
      </c>
      <c r="AB235" s="149"/>
    </row>
    <row r="236" spans="1:28" s="25" customFormat="1" ht="45" x14ac:dyDescent="0.25">
      <c r="A236" s="148"/>
      <c r="B236" s="128">
        <v>234</v>
      </c>
      <c r="C236" s="19" t="s">
        <v>594</v>
      </c>
      <c r="D236" s="26" t="s">
        <v>24</v>
      </c>
      <c r="E236" s="27" t="s">
        <v>317</v>
      </c>
      <c r="F236" s="26" t="s">
        <v>340</v>
      </c>
      <c r="G236" s="29" t="s">
        <v>18</v>
      </c>
      <c r="H236" s="116">
        <v>3</v>
      </c>
      <c r="I236" s="29"/>
      <c r="J236" s="29"/>
      <c r="K236" s="116">
        <v>20</v>
      </c>
      <c r="L236" s="29">
        <v>50</v>
      </c>
      <c r="M236" s="29">
        <v>50</v>
      </c>
      <c r="N236" s="29"/>
      <c r="O236" s="29"/>
      <c r="P236" s="29"/>
      <c r="Q236" s="29">
        <v>10</v>
      </c>
      <c r="R236" s="29">
        <v>5</v>
      </c>
      <c r="S236" s="29">
        <v>10</v>
      </c>
      <c r="T236" s="29"/>
      <c r="U236" s="29">
        <v>5</v>
      </c>
      <c r="V236" s="124">
        <f t="shared" si="9"/>
        <v>153</v>
      </c>
      <c r="W236" s="92">
        <v>55.51</v>
      </c>
      <c r="X236" s="30">
        <v>59.9</v>
      </c>
      <c r="Y236" s="30">
        <v>42.15</v>
      </c>
      <c r="Z236" s="131">
        <f t="shared" si="11"/>
        <v>52.52</v>
      </c>
      <c r="AA236" s="131">
        <f t="shared" si="10"/>
        <v>8035.56</v>
      </c>
      <c r="AB236" s="149"/>
    </row>
    <row r="237" spans="1:28" s="25" customFormat="1" ht="45" x14ac:dyDescent="0.25">
      <c r="A237" s="148"/>
      <c r="B237" s="14">
        <v>235</v>
      </c>
      <c r="C237" s="19" t="s">
        <v>580</v>
      </c>
      <c r="D237" s="26" t="s">
        <v>24</v>
      </c>
      <c r="E237" s="27" t="s">
        <v>317</v>
      </c>
      <c r="F237" s="26" t="s">
        <v>341</v>
      </c>
      <c r="G237" s="29" t="s">
        <v>18</v>
      </c>
      <c r="H237" s="116">
        <v>13</v>
      </c>
      <c r="I237" s="29">
        <v>10</v>
      </c>
      <c r="J237" s="29"/>
      <c r="K237" s="116">
        <v>20</v>
      </c>
      <c r="L237" s="29">
        <v>20</v>
      </c>
      <c r="M237" s="29">
        <v>50</v>
      </c>
      <c r="N237" s="29"/>
      <c r="O237" s="29"/>
      <c r="P237" s="29">
        <v>11</v>
      </c>
      <c r="Q237" s="29">
        <v>10</v>
      </c>
      <c r="R237" s="29">
        <v>5</v>
      </c>
      <c r="S237" s="29">
        <v>10</v>
      </c>
      <c r="T237" s="29"/>
      <c r="U237" s="29"/>
      <c r="V237" s="124">
        <f t="shared" si="9"/>
        <v>149</v>
      </c>
      <c r="W237" s="92">
        <v>52.55</v>
      </c>
      <c r="X237" s="30">
        <v>59.9</v>
      </c>
      <c r="Y237" s="30">
        <v>56.85</v>
      </c>
      <c r="Z237" s="131">
        <f t="shared" si="11"/>
        <v>56.43</v>
      </c>
      <c r="AA237" s="131">
        <f t="shared" si="10"/>
        <v>8408.07</v>
      </c>
      <c r="AB237" s="149"/>
    </row>
    <row r="238" spans="1:28" s="25" customFormat="1" ht="45" x14ac:dyDescent="0.25">
      <c r="A238" s="148"/>
      <c r="B238" s="128">
        <v>236</v>
      </c>
      <c r="C238" s="19" t="s">
        <v>581</v>
      </c>
      <c r="D238" s="26" t="s">
        <v>24</v>
      </c>
      <c r="E238" s="27" t="s">
        <v>317</v>
      </c>
      <c r="F238" s="26" t="s">
        <v>342</v>
      </c>
      <c r="G238" s="29" t="s">
        <v>18</v>
      </c>
      <c r="H238" s="116">
        <v>1</v>
      </c>
      <c r="I238" s="29"/>
      <c r="J238" s="29"/>
      <c r="K238" s="116">
        <v>20</v>
      </c>
      <c r="L238" s="29">
        <v>10</v>
      </c>
      <c r="M238" s="29">
        <v>50</v>
      </c>
      <c r="N238" s="29"/>
      <c r="O238" s="29"/>
      <c r="P238" s="29"/>
      <c r="Q238" s="29">
        <v>10</v>
      </c>
      <c r="R238" s="29">
        <v>5</v>
      </c>
      <c r="S238" s="29">
        <v>10</v>
      </c>
      <c r="T238" s="29"/>
      <c r="U238" s="29">
        <v>10</v>
      </c>
      <c r="V238" s="124">
        <f t="shared" si="9"/>
        <v>116</v>
      </c>
      <c r="W238" s="92">
        <v>50.61</v>
      </c>
      <c r="X238" s="30">
        <v>69.900000000000006</v>
      </c>
      <c r="Y238" s="30">
        <v>52.28</v>
      </c>
      <c r="Z238" s="131">
        <f t="shared" si="11"/>
        <v>57.59</v>
      </c>
      <c r="AA238" s="131">
        <f t="shared" si="10"/>
        <v>6680.4400000000005</v>
      </c>
      <c r="AB238" s="149"/>
    </row>
    <row r="239" spans="1:28" s="25" customFormat="1" ht="45" x14ac:dyDescent="0.25">
      <c r="A239" s="148"/>
      <c r="B239" s="128">
        <v>237</v>
      </c>
      <c r="C239" s="19" t="s">
        <v>582</v>
      </c>
      <c r="D239" s="26" t="s">
        <v>24</v>
      </c>
      <c r="E239" s="27" t="s">
        <v>317</v>
      </c>
      <c r="F239" s="26" t="s">
        <v>343</v>
      </c>
      <c r="G239" s="29" t="s">
        <v>18</v>
      </c>
      <c r="H239" s="116">
        <v>3</v>
      </c>
      <c r="I239" s="29"/>
      <c r="J239" s="29"/>
      <c r="K239" s="116">
        <v>20</v>
      </c>
      <c r="L239" s="29"/>
      <c r="M239" s="29">
        <v>50</v>
      </c>
      <c r="N239" s="29"/>
      <c r="O239" s="29"/>
      <c r="P239" s="29"/>
      <c r="Q239" s="29">
        <v>10</v>
      </c>
      <c r="R239" s="29">
        <v>5</v>
      </c>
      <c r="S239" s="29">
        <v>3</v>
      </c>
      <c r="T239" s="29"/>
      <c r="U239" s="29">
        <v>10</v>
      </c>
      <c r="V239" s="124">
        <f t="shared" si="9"/>
        <v>101</v>
      </c>
      <c r="W239" s="92">
        <v>123.01</v>
      </c>
      <c r="X239" s="30">
        <v>189.9</v>
      </c>
      <c r="Y239" s="30">
        <v>130.27000000000001</v>
      </c>
      <c r="Z239" s="131">
        <f t="shared" si="11"/>
        <v>147.72</v>
      </c>
      <c r="AA239" s="131">
        <f t="shared" si="10"/>
        <v>14919.72</v>
      </c>
      <c r="AB239" s="149"/>
    </row>
    <row r="240" spans="1:28" s="25" customFormat="1" ht="30" x14ac:dyDescent="0.25">
      <c r="A240" s="148"/>
      <c r="B240" s="128">
        <v>238</v>
      </c>
      <c r="C240" s="23" t="s">
        <v>344</v>
      </c>
      <c r="D240" s="29" t="s">
        <v>15</v>
      </c>
      <c r="E240" s="27" t="s">
        <v>30</v>
      </c>
      <c r="F240" s="29" t="s">
        <v>345</v>
      </c>
      <c r="G240" s="29" t="s">
        <v>18</v>
      </c>
      <c r="H240" s="116">
        <v>18</v>
      </c>
      <c r="I240" s="29">
        <v>5</v>
      </c>
      <c r="J240" s="29">
        <v>10</v>
      </c>
      <c r="K240" s="116">
        <v>25</v>
      </c>
      <c r="L240" s="29"/>
      <c r="M240" s="29">
        <v>20</v>
      </c>
      <c r="N240" s="29">
        <v>20</v>
      </c>
      <c r="O240" s="29">
        <v>10</v>
      </c>
      <c r="P240" s="29">
        <v>10</v>
      </c>
      <c r="Q240" s="29">
        <v>2</v>
      </c>
      <c r="R240" s="29">
        <v>10</v>
      </c>
      <c r="S240" s="29">
        <v>8</v>
      </c>
      <c r="T240" s="29">
        <v>2</v>
      </c>
      <c r="U240" s="29">
        <v>10</v>
      </c>
      <c r="V240" s="124">
        <f t="shared" si="9"/>
        <v>150</v>
      </c>
      <c r="W240" s="92">
        <v>37.950000000000003</v>
      </c>
      <c r="X240" s="30">
        <v>42.8</v>
      </c>
      <c r="Y240" s="30">
        <v>22.66</v>
      </c>
      <c r="Z240" s="131">
        <f t="shared" si="11"/>
        <v>34.47</v>
      </c>
      <c r="AA240" s="131">
        <f t="shared" si="10"/>
        <v>5170.5</v>
      </c>
      <c r="AB240" s="149"/>
    </row>
    <row r="241" spans="1:30" s="25" customFormat="1" ht="30" x14ac:dyDescent="0.25">
      <c r="A241" s="148"/>
      <c r="B241" s="14">
        <v>239</v>
      </c>
      <c r="C241" s="23" t="s">
        <v>346</v>
      </c>
      <c r="D241" s="29" t="s">
        <v>15</v>
      </c>
      <c r="E241" s="27" t="s">
        <v>30</v>
      </c>
      <c r="F241" s="29" t="s">
        <v>347</v>
      </c>
      <c r="G241" s="29" t="s">
        <v>18</v>
      </c>
      <c r="H241" s="116">
        <v>11</v>
      </c>
      <c r="I241" s="29">
        <v>3</v>
      </c>
      <c r="J241" s="29">
        <v>5</v>
      </c>
      <c r="K241" s="116">
        <v>24</v>
      </c>
      <c r="L241" s="29"/>
      <c r="M241" s="29">
        <v>20</v>
      </c>
      <c r="N241" s="29"/>
      <c r="O241" s="29">
        <v>5</v>
      </c>
      <c r="P241" s="29">
        <v>10</v>
      </c>
      <c r="Q241" s="29">
        <v>2</v>
      </c>
      <c r="R241" s="29">
        <v>10</v>
      </c>
      <c r="S241" s="29">
        <v>8</v>
      </c>
      <c r="T241" s="29">
        <v>2</v>
      </c>
      <c r="U241" s="29">
        <v>10</v>
      </c>
      <c r="V241" s="124">
        <f t="shared" si="9"/>
        <v>110</v>
      </c>
      <c r="W241" s="92">
        <v>51.58</v>
      </c>
      <c r="X241" s="30">
        <v>78.900000000000006</v>
      </c>
      <c r="Y241" s="30">
        <v>33.26</v>
      </c>
      <c r="Z241" s="131">
        <f t="shared" si="11"/>
        <v>54.58</v>
      </c>
      <c r="AA241" s="131">
        <f t="shared" si="10"/>
        <v>6003.8</v>
      </c>
      <c r="AB241" s="149"/>
    </row>
    <row r="242" spans="1:30" s="25" customFormat="1" x14ac:dyDescent="0.25">
      <c r="A242" s="148"/>
      <c r="B242" s="128">
        <v>240</v>
      </c>
      <c r="C242" s="23" t="s">
        <v>348</v>
      </c>
      <c r="D242" s="29" t="s">
        <v>15</v>
      </c>
      <c r="E242" s="27" t="s">
        <v>30</v>
      </c>
      <c r="F242" s="29" t="s">
        <v>349</v>
      </c>
      <c r="G242" s="29" t="s">
        <v>18</v>
      </c>
      <c r="H242" s="116">
        <v>2</v>
      </c>
      <c r="I242" s="29">
        <v>1</v>
      </c>
      <c r="J242" s="29"/>
      <c r="K242" s="116">
        <v>22</v>
      </c>
      <c r="L242" s="29"/>
      <c r="M242" s="29">
        <v>1</v>
      </c>
      <c r="N242" s="29"/>
      <c r="O242" s="29">
        <v>2</v>
      </c>
      <c r="P242" s="29">
        <v>5</v>
      </c>
      <c r="Q242" s="29">
        <v>1</v>
      </c>
      <c r="R242" s="29">
        <v>4</v>
      </c>
      <c r="S242" s="29">
        <v>6</v>
      </c>
      <c r="T242" s="29"/>
      <c r="U242" s="29">
        <v>5</v>
      </c>
      <c r="V242" s="124">
        <f t="shared" si="9"/>
        <v>49</v>
      </c>
      <c r="W242" s="92">
        <v>512.63</v>
      </c>
      <c r="X242" s="30">
        <v>545</v>
      </c>
      <c r="Y242" s="30">
        <v>359.14</v>
      </c>
      <c r="Z242" s="131">
        <f t="shared" si="11"/>
        <v>472.25</v>
      </c>
      <c r="AA242" s="131">
        <f t="shared" si="10"/>
        <v>23140.25</v>
      </c>
      <c r="AB242" s="149"/>
    </row>
    <row r="243" spans="1:30" s="25" customFormat="1" ht="30" x14ac:dyDescent="0.25">
      <c r="A243" s="148"/>
      <c r="B243" s="128">
        <v>241</v>
      </c>
      <c r="C243" s="23" t="s">
        <v>350</v>
      </c>
      <c r="D243" s="29" t="s">
        <v>153</v>
      </c>
      <c r="E243" s="27" t="s">
        <v>351</v>
      </c>
      <c r="F243" s="29" t="s">
        <v>352</v>
      </c>
      <c r="G243" s="29" t="s">
        <v>18</v>
      </c>
      <c r="H243" s="116">
        <v>36</v>
      </c>
      <c r="I243" s="29">
        <v>2</v>
      </c>
      <c r="J243" s="29">
        <v>5</v>
      </c>
      <c r="K243" s="116">
        <v>55</v>
      </c>
      <c r="L243" s="29"/>
      <c r="M243" s="29">
        <v>170</v>
      </c>
      <c r="N243" s="29"/>
      <c r="O243" s="29"/>
      <c r="P243" s="29">
        <v>10</v>
      </c>
      <c r="Q243" s="29">
        <v>10</v>
      </c>
      <c r="R243" s="29"/>
      <c r="S243" s="29"/>
      <c r="T243" s="29"/>
      <c r="U243" s="29">
        <v>10</v>
      </c>
      <c r="V243" s="124">
        <f t="shared" si="9"/>
        <v>298</v>
      </c>
      <c r="W243" s="92">
        <v>31.87</v>
      </c>
      <c r="X243" s="30">
        <v>32.9</v>
      </c>
      <c r="Y243" s="30">
        <v>17.38</v>
      </c>
      <c r="Z243" s="131">
        <f t="shared" si="11"/>
        <v>27.38</v>
      </c>
      <c r="AA243" s="131">
        <f t="shared" si="10"/>
        <v>8159.24</v>
      </c>
      <c r="AB243" s="149"/>
      <c r="AD243" s="34"/>
    </row>
    <row r="244" spans="1:30" s="25" customFormat="1" ht="30" x14ac:dyDescent="0.25">
      <c r="A244" s="148"/>
      <c r="B244" s="128">
        <v>242</v>
      </c>
      <c r="C244" s="23" t="s">
        <v>353</v>
      </c>
      <c r="D244" s="29" t="s">
        <v>153</v>
      </c>
      <c r="E244" s="27" t="s">
        <v>351</v>
      </c>
      <c r="F244" s="29" t="s">
        <v>354</v>
      </c>
      <c r="G244" s="29" t="s">
        <v>18</v>
      </c>
      <c r="H244" s="116">
        <v>54</v>
      </c>
      <c r="I244" s="29">
        <v>22</v>
      </c>
      <c r="J244" s="29">
        <v>10</v>
      </c>
      <c r="K244" s="116">
        <v>55</v>
      </c>
      <c r="L244" s="29"/>
      <c r="M244" s="29">
        <v>170</v>
      </c>
      <c r="N244" s="29"/>
      <c r="O244" s="29">
        <v>100</v>
      </c>
      <c r="P244" s="29">
        <v>25</v>
      </c>
      <c r="Q244" s="29">
        <v>10</v>
      </c>
      <c r="R244" s="29">
        <v>130</v>
      </c>
      <c r="S244" s="29">
        <v>80</v>
      </c>
      <c r="T244" s="29"/>
      <c r="U244" s="29"/>
      <c r="V244" s="124">
        <f t="shared" si="9"/>
        <v>656</v>
      </c>
      <c r="W244" s="92">
        <v>35.119999999999997</v>
      </c>
      <c r="X244" s="30">
        <v>36.9</v>
      </c>
      <c r="Y244" s="30">
        <v>29.67</v>
      </c>
      <c r="Z244" s="131">
        <f t="shared" si="11"/>
        <v>33.89</v>
      </c>
      <c r="AA244" s="131">
        <f t="shared" si="10"/>
        <v>22231.84</v>
      </c>
      <c r="AB244" s="149"/>
    </row>
    <row r="245" spans="1:30" s="25" customFormat="1" ht="30" x14ac:dyDescent="0.25">
      <c r="A245" s="148"/>
      <c r="B245" s="14">
        <v>243</v>
      </c>
      <c r="C245" s="23" t="s">
        <v>691</v>
      </c>
      <c r="D245" s="29" t="s">
        <v>24</v>
      </c>
      <c r="E245" s="27" t="s">
        <v>693</v>
      </c>
      <c r="F245" s="130" t="s">
        <v>692</v>
      </c>
      <c r="G245" s="29" t="s">
        <v>18</v>
      </c>
      <c r="H245" s="116"/>
      <c r="I245" s="29"/>
      <c r="J245" s="29"/>
      <c r="K245" s="116"/>
      <c r="L245" s="29"/>
      <c r="M245" s="29"/>
      <c r="N245" s="29"/>
      <c r="O245" s="29"/>
      <c r="P245" s="29"/>
      <c r="Q245" s="29"/>
      <c r="R245" s="29">
        <v>20</v>
      </c>
      <c r="S245" s="29"/>
      <c r="T245" s="29"/>
      <c r="U245" s="29"/>
      <c r="V245" s="124">
        <f t="shared" si="9"/>
        <v>20</v>
      </c>
      <c r="W245" s="92">
        <v>88.19</v>
      </c>
      <c r="X245" s="30">
        <v>108.6</v>
      </c>
      <c r="Y245" s="30">
        <v>81.93</v>
      </c>
      <c r="Z245" s="131">
        <f t="shared" si="11"/>
        <v>92.9</v>
      </c>
      <c r="AA245" s="131">
        <f t="shared" si="10"/>
        <v>1858</v>
      </c>
      <c r="AB245" s="149"/>
    </row>
    <row r="246" spans="1:30" s="25" customFormat="1" x14ac:dyDescent="0.25">
      <c r="A246" s="148"/>
      <c r="B246" s="128">
        <v>244</v>
      </c>
      <c r="C246" s="19" t="s">
        <v>355</v>
      </c>
      <c r="D246" s="26" t="s">
        <v>24</v>
      </c>
      <c r="E246" s="32" t="s">
        <v>356</v>
      </c>
      <c r="F246" s="26" t="s">
        <v>357</v>
      </c>
      <c r="G246" s="29" t="s">
        <v>18</v>
      </c>
      <c r="H246" s="116">
        <v>40</v>
      </c>
      <c r="I246" s="29"/>
      <c r="J246" s="29">
        <v>20</v>
      </c>
      <c r="K246" s="116">
        <v>100</v>
      </c>
      <c r="L246" s="29"/>
      <c r="M246" s="29">
        <v>20</v>
      </c>
      <c r="N246" s="29"/>
      <c r="O246" s="29">
        <v>100</v>
      </c>
      <c r="P246" s="29">
        <v>50</v>
      </c>
      <c r="Q246" s="29">
        <v>50</v>
      </c>
      <c r="R246" s="29">
        <v>150</v>
      </c>
      <c r="S246" s="29">
        <v>30</v>
      </c>
      <c r="T246" s="29"/>
      <c r="U246" s="29">
        <v>50</v>
      </c>
      <c r="V246" s="124">
        <f t="shared" si="9"/>
        <v>610</v>
      </c>
      <c r="W246" s="92">
        <v>0.42</v>
      </c>
      <c r="X246" s="30">
        <v>0.75</v>
      </c>
      <c r="Y246" s="30">
        <v>0.42</v>
      </c>
      <c r="Z246" s="131">
        <f t="shared" si="11"/>
        <v>0.53</v>
      </c>
      <c r="AA246" s="131">
        <f t="shared" si="10"/>
        <v>323.3</v>
      </c>
      <c r="AB246" s="149"/>
    </row>
    <row r="247" spans="1:30" s="25" customFormat="1" ht="30" x14ac:dyDescent="0.25">
      <c r="A247" s="148"/>
      <c r="B247" s="128">
        <v>245</v>
      </c>
      <c r="C247" s="23" t="s">
        <v>358</v>
      </c>
      <c r="D247" s="29" t="s">
        <v>15</v>
      </c>
      <c r="E247" s="27" t="s">
        <v>128</v>
      </c>
      <c r="F247" s="29" t="s">
        <v>359</v>
      </c>
      <c r="G247" s="29" t="s">
        <v>18</v>
      </c>
      <c r="H247" s="116">
        <v>20</v>
      </c>
      <c r="I247" s="29"/>
      <c r="J247" s="29"/>
      <c r="K247" s="116">
        <v>10</v>
      </c>
      <c r="L247" s="29">
        <v>10</v>
      </c>
      <c r="M247" s="29">
        <v>10</v>
      </c>
      <c r="N247" s="29"/>
      <c r="O247" s="29">
        <v>4</v>
      </c>
      <c r="P247" s="29"/>
      <c r="Q247" s="29">
        <v>9</v>
      </c>
      <c r="R247" s="29">
        <v>10</v>
      </c>
      <c r="S247" s="29">
        <v>2</v>
      </c>
      <c r="T247" s="29"/>
      <c r="U247" s="29"/>
      <c r="V247" s="124">
        <f t="shared" si="9"/>
        <v>75</v>
      </c>
      <c r="W247" s="92">
        <v>39.35</v>
      </c>
      <c r="X247" s="30">
        <v>38.9</v>
      </c>
      <c r="Y247" s="30">
        <v>30.1</v>
      </c>
      <c r="Z247" s="131">
        <f t="shared" si="11"/>
        <v>36.11</v>
      </c>
      <c r="AA247" s="131">
        <f t="shared" si="10"/>
        <v>2708.25</v>
      </c>
      <c r="AB247" s="149"/>
    </row>
    <row r="248" spans="1:30" s="25" customFormat="1" x14ac:dyDescent="0.25">
      <c r="A248" s="148"/>
      <c r="B248" s="128">
        <v>246</v>
      </c>
      <c r="C248" s="19" t="s">
        <v>360</v>
      </c>
      <c r="D248" s="26" t="s">
        <v>24</v>
      </c>
      <c r="E248" s="32" t="s">
        <v>224</v>
      </c>
      <c r="F248" s="26" t="s">
        <v>361</v>
      </c>
      <c r="G248" s="29" t="s">
        <v>18</v>
      </c>
      <c r="H248" s="116"/>
      <c r="I248" s="29"/>
      <c r="J248" s="29"/>
      <c r="K248" s="116">
        <v>10</v>
      </c>
      <c r="L248" s="29">
        <v>10</v>
      </c>
      <c r="M248" s="29">
        <v>5</v>
      </c>
      <c r="N248" s="29"/>
      <c r="O248" s="29">
        <v>10</v>
      </c>
      <c r="P248" s="29"/>
      <c r="Q248" s="29">
        <v>4</v>
      </c>
      <c r="R248" s="29">
        <v>5</v>
      </c>
      <c r="S248" s="29"/>
      <c r="T248" s="29"/>
      <c r="U248" s="29">
        <v>25</v>
      </c>
      <c r="V248" s="124">
        <f t="shared" si="9"/>
        <v>69</v>
      </c>
      <c r="W248" s="92">
        <v>101.06</v>
      </c>
      <c r="X248" s="30">
        <v>124.9</v>
      </c>
      <c r="Y248" s="30">
        <v>118.04</v>
      </c>
      <c r="Z248" s="131">
        <f t="shared" si="11"/>
        <v>114.66</v>
      </c>
      <c r="AA248" s="131">
        <f t="shared" si="10"/>
        <v>7911.54</v>
      </c>
      <c r="AB248" s="149"/>
    </row>
    <row r="249" spans="1:30" s="67" customFormat="1" x14ac:dyDescent="0.25">
      <c r="A249" s="148"/>
      <c r="B249" s="14">
        <v>247</v>
      </c>
      <c r="C249" s="19" t="s">
        <v>362</v>
      </c>
      <c r="D249" s="26" t="s">
        <v>24</v>
      </c>
      <c r="E249" s="32" t="s">
        <v>224</v>
      </c>
      <c r="F249" s="26" t="s">
        <v>363</v>
      </c>
      <c r="G249" s="29" t="s">
        <v>18</v>
      </c>
      <c r="H249" s="116"/>
      <c r="I249" s="29">
        <v>30</v>
      </c>
      <c r="J249" s="29">
        <v>10</v>
      </c>
      <c r="K249" s="116">
        <v>100</v>
      </c>
      <c r="L249" s="29"/>
      <c r="M249" s="29">
        <v>70</v>
      </c>
      <c r="N249" s="29"/>
      <c r="O249" s="29">
        <v>10</v>
      </c>
      <c r="P249" s="29"/>
      <c r="Q249" s="29">
        <v>2</v>
      </c>
      <c r="R249" s="29">
        <v>50</v>
      </c>
      <c r="S249" s="29">
        <v>10</v>
      </c>
      <c r="T249" s="29"/>
      <c r="U249" s="29">
        <v>30</v>
      </c>
      <c r="V249" s="124">
        <f t="shared" si="9"/>
        <v>312</v>
      </c>
      <c r="W249" s="92">
        <v>10.63</v>
      </c>
      <c r="X249" s="30">
        <v>10.9</v>
      </c>
      <c r="Y249" s="30">
        <v>8.86</v>
      </c>
      <c r="Z249" s="131">
        <f t="shared" si="11"/>
        <v>10.130000000000001</v>
      </c>
      <c r="AA249" s="131">
        <f t="shared" si="10"/>
        <v>3160.5600000000004</v>
      </c>
      <c r="AB249" s="149"/>
    </row>
    <row r="250" spans="1:30" s="25" customFormat="1" x14ac:dyDescent="0.25">
      <c r="A250" s="148"/>
      <c r="B250" s="128">
        <v>248</v>
      </c>
      <c r="C250" s="19" t="s">
        <v>364</v>
      </c>
      <c r="D250" s="26" t="s">
        <v>24</v>
      </c>
      <c r="E250" s="32" t="s">
        <v>224</v>
      </c>
      <c r="F250" s="26" t="s">
        <v>365</v>
      </c>
      <c r="G250" s="29" t="s">
        <v>18</v>
      </c>
      <c r="H250" s="116">
        <v>2</v>
      </c>
      <c r="I250" s="29">
        <v>30</v>
      </c>
      <c r="J250" s="29">
        <v>5</v>
      </c>
      <c r="K250" s="116">
        <v>100</v>
      </c>
      <c r="L250" s="29"/>
      <c r="M250" s="29">
        <v>60</v>
      </c>
      <c r="N250" s="29"/>
      <c r="O250" s="29">
        <v>10</v>
      </c>
      <c r="P250" s="29"/>
      <c r="Q250" s="29">
        <v>2</v>
      </c>
      <c r="R250" s="29">
        <v>50</v>
      </c>
      <c r="S250" s="29">
        <v>10</v>
      </c>
      <c r="T250" s="29"/>
      <c r="U250" s="29"/>
      <c r="V250" s="124">
        <f t="shared" si="9"/>
        <v>269</v>
      </c>
      <c r="W250" s="92">
        <v>11.14</v>
      </c>
      <c r="X250" s="30">
        <v>12.9</v>
      </c>
      <c r="Y250" s="30">
        <v>12.78</v>
      </c>
      <c r="Z250" s="131">
        <f t="shared" si="11"/>
        <v>12.27</v>
      </c>
      <c r="AA250" s="131">
        <f t="shared" si="10"/>
        <v>3300.63</v>
      </c>
      <c r="AB250" s="149"/>
    </row>
    <row r="251" spans="1:30" s="25" customFormat="1" x14ac:dyDescent="0.25">
      <c r="A251" s="148"/>
      <c r="B251" s="128">
        <v>249</v>
      </c>
      <c r="C251" s="19" t="s">
        <v>223</v>
      </c>
      <c r="D251" s="26" t="s">
        <v>24</v>
      </c>
      <c r="E251" s="32" t="s">
        <v>224</v>
      </c>
      <c r="F251" s="26" t="s">
        <v>225</v>
      </c>
      <c r="G251" s="29" t="s">
        <v>18</v>
      </c>
      <c r="H251" s="116"/>
      <c r="I251" s="29">
        <v>30</v>
      </c>
      <c r="J251" s="29"/>
      <c r="K251" s="116">
        <v>100</v>
      </c>
      <c r="L251" s="29">
        <v>20</v>
      </c>
      <c r="M251" s="29">
        <v>60</v>
      </c>
      <c r="N251" s="29"/>
      <c r="O251" s="29">
        <v>10</v>
      </c>
      <c r="P251" s="29"/>
      <c r="Q251" s="29">
        <v>2</v>
      </c>
      <c r="R251" s="29">
        <v>50</v>
      </c>
      <c r="S251" s="29">
        <v>10</v>
      </c>
      <c r="T251" s="29"/>
      <c r="U251" s="29"/>
      <c r="V251" s="124">
        <f t="shared" si="9"/>
        <v>282</v>
      </c>
      <c r="W251" s="92">
        <v>16.399999999999999</v>
      </c>
      <c r="X251" s="30">
        <v>16.899999999999999</v>
      </c>
      <c r="Y251" s="30">
        <f>AVERAGE(15,14.61,17)</f>
        <v>15.536666666666667</v>
      </c>
      <c r="Z251" s="131">
        <f t="shared" si="11"/>
        <v>16.27</v>
      </c>
      <c r="AA251" s="131">
        <f t="shared" si="10"/>
        <v>4588.1400000000003</v>
      </c>
      <c r="AB251" s="149"/>
    </row>
    <row r="252" spans="1:30" s="79" customFormat="1" x14ac:dyDescent="0.25">
      <c r="A252" s="148"/>
      <c r="B252" s="128">
        <v>250</v>
      </c>
      <c r="C252" s="69" t="s">
        <v>366</v>
      </c>
      <c r="D252" s="99" t="s">
        <v>24</v>
      </c>
      <c r="E252" s="100" t="s">
        <v>170</v>
      </c>
      <c r="F252" s="99" t="s">
        <v>367</v>
      </c>
      <c r="G252" s="101" t="s">
        <v>18</v>
      </c>
      <c r="H252" s="118">
        <v>6</v>
      </c>
      <c r="I252" s="101"/>
      <c r="J252" s="101"/>
      <c r="K252" s="118">
        <v>100</v>
      </c>
      <c r="L252" s="101"/>
      <c r="M252" s="101"/>
      <c r="N252" s="101"/>
      <c r="O252" s="101"/>
      <c r="P252" s="101"/>
      <c r="Q252" s="101">
        <v>12</v>
      </c>
      <c r="R252" s="101"/>
      <c r="S252" s="101">
        <v>10</v>
      </c>
      <c r="T252" s="101"/>
      <c r="U252" s="101">
        <v>5</v>
      </c>
      <c r="V252" s="124">
        <f t="shared" si="9"/>
        <v>133</v>
      </c>
      <c r="W252" s="92">
        <v>4.1399999999999997</v>
      </c>
      <c r="X252" s="68">
        <v>8.6999999999999993</v>
      </c>
      <c r="Y252" s="68">
        <v>7.17</v>
      </c>
      <c r="Z252" s="131">
        <f t="shared" si="11"/>
        <v>6.67</v>
      </c>
      <c r="AA252" s="131">
        <f t="shared" si="10"/>
        <v>887.11</v>
      </c>
      <c r="AB252" s="149"/>
    </row>
    <row r="253" spans="1:30" s="79" customFormat="1" ht="30" x14ac:dyDescent="0.25">
      <c r="A253" s="148"/>
      <c r="B253" s="14">
        <v>251</v>
      </c>
      <c r="C253" s="69" t="s">
        <v>368</v>
      </c>
      <c r="D253" s="99" t="s">
        <v>15</v>
      </c>
      <c r="E253" s="100" t="s">
        <v>317</v>
      </c>
      <c r="F253" s="99" t="s">
        <v>425</v>
      </c>
      <c r="G253" s="101" t="s">
        <v>18</v>
      </c>
      <c r="H253" s="118">
        <v>20</v>
      </c>
      <c r="I253" s="101"/>
      <c r="J253" s="101"/>
      <c r="K253" s="118">
        <v>10</v>
      </c>
      <c r="L253" s="101">
        <v>50</v>
      </c>
      <c r="M253" s="101">
        <v>2</v>
      </c>
      <c r="N253" s="101"/>
      <c r="O253" s="101"/>
      <c r="P253" s="101"/>
      <c r="Q253" s="101">
        <v>6</v>
      </c>
      <c r="R253" s="101">
        <v>5</v>
      </c>
      <c r="S253" s="101">
        <v>2</v>
      </c>
      <c r="T253" s="101"/>
      <c r="U253" s="101"/>
      <c r="V253" s="124">
        <f t="shared" si="9"/>
        <v>95</v>
      </c>
      <c r="W253" s="92">
        <v>106.74</v>
      </c>
      <c r="X253" s="68">
        <v>109.9</v>
      </c>
      <c r="Y253" s="68">
        <v>101.22</v>
      </c>
      <c r="Z253" s="131">
        <f t="shared" si="11"/>
        <v>105.95</v>
      </c>
      <c r="AA253" s="131">
        <f t="shared" si="10"/>
        <v>10065.25</v>
      </c>
      <c r="AB253" s="149"/>
    </row>
    <row r="254" spans="1:30" s="25" customFormat="1" x14ac:dyDescent="0.25">
      <c r="A254" s="148"/>
      <c r="B254" s="128">
        <v>252</v>
      </c>
      <c r="C254" s="19" t="s">
        <v>369</v>
      </c>
      <c r="D254" s="26" t="s">
        <v>24</v>
      </c>
      <c r="E254" s="32" t="s">
        <v>260</v>
      </c>
      <c r="F254" s="26" t="s">
        <v>370</v>
      </c>
      <c r="G254" s="29" t="s">
        <v>18</v>
      </c>
      <c r="H254" s="116">
        <v>35</v>
      </c>
      <c r="I254" s="29">
        <v>50</v>
      </c>
      <c r="J254" s="29"/>
      <c r="K254" s="116">
        <v>300</v>
      </c>
      <c r="L254" s="29">
        <v>100</v>
      </c>
      <c r="M254" s="29">
        <v>100</v>
      </c>
      <c r="N254" s="29">
        <v>30</v>
      </c>
      <c r="O254" s="29">
        <v>10</v>
      </c>
      <c r="P254" s="29">
        <v>50</v>
      </c>
      <c r="Q254" s="29">
        <v>10</v>
      </c>
      <c r="R254" s="29">
        <v>10</v>
      </c>
      <c r="S254" s="29">
        <v>50</v>
      </c>
      <c r="T254" s="29"/>
      <c r="U254" s="29">
        <v>100</v>
      </c>
      <c r="V254" s="124">
        <f t="shared" si="9"/>
        <v>845</v>
      </c>
      <c r="W254" s="92">
        <v>6.33</v>
      </c>
      <c r="X254" s="30">
        <v>5.9</v>
      </c>
      <c r="Y254" s="30">
        <v>5</v>
      </c>
      <c r="Z254" s="131">
        <f t="shared" si="11"/>
        <v>5.74</v>
      </c>
      <c r="AA254" s="131">
        <f t="shared" si="10"/>
        <v>4850.3</v>
      </c>
      <c r="AB254" s="149"/>
    </row>
    <row r="255" spans="1:30" s="25" customFormat="1" x14ac:dyDescent="0.25">
      <c r="A255" s="148"/>
      <c r="B255" s="128">
        <v>253</v>
      </c>
      <c r="C255" s="19" t="s">
        <v>371</v>
      </c>
      <c r="D255" s="26" t="s">
        <v>24</v>
      </c>
      <c r="E255" s="32" t="s">
        <v>260</v>
      </c>
      <c r="F255" s="26" t="s">
        <v>370</v>
      </c>
      <c r="G255" s="29" t="s">
        <v>18</v>
      </c>
      <c r="H255" s="116">
        <v>30</v>
      </c>
      <c r="I255" s="29">
        <v>50</v>
      </c>
      <c r="J255" s="29"/>
      <c r="K255" s="116">
        <v>300</v>
      </c>
      <c r="L255" s="29">
        <v>100</v>
      </c>
      <c r="M255" s="29">
        <v>100</v>
      </c>
      <c r="N255" s="29">
        <v>40</v>
      </c>
      <c r="O255" s="29">
        <v>10</v>
      </c>
      <c r="P255" s="29"/>
      <c r="Q255" s="29">
        <v>10</v>
      </c>
      <c r="R255" s="29">
        <v>10</v>
      </c>
      <c r="S255" s="29">
        <v>50</v>
      </c>
      <c r="T255" s="29"/>
      <c r="U255" s="29"/>
      <c r="V255" s="124">
        <f t="shared" si="9"/>
        <v>700</v>
      </c>
      <c r="W255" s="92">
        <v>8.69</v>
      </c>
      <c r="X255" s="30">
        <v>6.5</v>
      </c>
      <c r="Y255" s="30">
        <f>AVERAGE(10.19,8.55)</f>
        <v>9.370000000000001</v>
      </c>
      <c r="Z255" s="131">
        <f t="shared" si="11"/>
        <v>8.18</v>
      </c>
      <c r="AA255" s="131">
        <f t="shared" si="10"/>
        <v>5726</v>
      </c>
      <c r="AB255" s="149"/>
    </row>
    <row r="256" spans="1:30" s="25" customFormat="1" x14ac:dyDescent="0.25">
      <c r="A256" s="148"/>
      <c r="B256" s="128">
        <v>254</v>
      </c>
      <c r="C256" s="19" t="s">
        <v>372</v>
      </c>
      <c r="D256" s="26" t="s">
        <v>153</v>
      </c>
      <c r="E256" s="32" t="s">
        <v>260</v>
      </c>
      <c r="F256" s="26" t="s">
        <v>370</v>
      </c>
      <c r="G256" s="29" t="s">
        <v>18</v>
      </c>
      <c r="H256" s="116">
        <v>13</v>
      </c>
      <c r="I256" s="29"/>
      <c r="J256" s="29"/>
      <c r="K256" s="116">
        <v>10</v>
      </c>
      <c r="L256" s="29"/>
      <c r="M256" s="29"/>
      <c r="N256" s="29"/>
      <c r="O256" s="29"/>
      <c r="P256" s="29"/>
      <c r="Q256" s="29">
        <v>6</v>
      </c>
      <c r="R256" s="29">
        <v>10</v>
      </c>
      <c r="S256" s="29">
        <v>3</v>
      </c>
      <c r="T256" s="29"/>
      <c r="U256" s="29">
        <v>10</v>
      </c>
      <c r="V256" s="124">
        <f t="shared" si="9"/>
        <v>52</v>
      </c>
      <c r="W256" s="92">
        <v>45.11</v>
      </c>
      <c r="X256" s="30">
        <v>44.9</v>
      </c>
      <c r="Y256" s="30">
        <f>AVERAGE(35.24,28.34)</f>
        <v>31.79</v>
      </c>
      <c r="Z256" s="131">
        <f t="shared" si="11"/>
        <v>40.6</v>
      </c>
      <c r="AA256" s="131">
        <f t="shared" si="10"/>
        <v>2111.2000000000003</v>
      </c>
      <c r="AB256" s="149"/>
    </row>
    <row r="257" spans="1:28" s="25" customFormat="1" x14ac:dyDescent="0.25">
      <c r="A257" s="148"/>
      <c r="B257" s="14">
        <v>255</v>
      </c>
      <c r="C257" s="19" t="s">
        <v>373</v>
      </c>
      <c r="D257" s="26" t="s">
        <v>24</v>
      </c>
      <c r="E257" s="32" t="s">
        <v>260</v>
      </c>
      <c r="F257" s="26" t="s">
        <v>374</v>
      </c>
      <c r="G257" s="29" t="s">
        <v>18</v>
      </c>
      <c r="H257" s="116"/>
      <c r="I257" s="29">
        <v>50</v>
      </c>
      <c r="J257" s="29"/>
      <c r="K257" s="116">
        <v>56</v>
      </c>
      <c r="L257" s="29"/>
      <c r="M257" s="29"/>
      <c r="N257" s="29"/>
      <c r="O257" s="29">
        <v>50</v>
      </c>
      <c r="P257" s="29"/>
      <c r="Q257" s="29">
        <v>10</v>
      </c>
      <c r="R257" s="29">
        <v>50</v>
      </c>
      <c r="S257" s="29">
        <v>3</v>
      </c>
      <c r="T257" s="29"/>
      <c r="U257" s="29">
        <v>10</v>
      </c>
      <c r="V257" s="124">
        <f t="shared" si="9"/>
        <v>229</v>
      </c>
      <c r="W257" s="92">
        <v>9.0299999999999994</v>
      </c>
      <c r="X257" s="30">
        <v>7.8</v>
      </c>
      <c r="Y257" s="30">
        <f>AVERAGE(8.26,7.26,7.95)</f>
        <v>7.8233333333333333</v>
      </c>
      <c r="Z257" s="131">
        <f t="shared" si="11"/>
        <v>8.2100000000000009</v>
      </c>
      <c r="AA257" s="131">
        <f t="shared" si="10"/>
        <v>1880.0900000000001</v>
      </c>
      <c r="AB257" s="149"/>
    </row>
    <row r="258" spans="1:28" s="103" customFormat="1" x14ac:dyDescent="0.25">
      <c r="A258" s="148"/>
      <c r="B258" s="128">
        <v>256</v>
      </c>
      <c r="C258" s="69" t="s">
        <v>375</v>
      </c>
      <c r="D258" s="99" t="s">
        <v>15</v>
      </c>
      <c r="E258" s="100" t="s">
        <v>260</v>
      </c>
      <c r="F258" s="99" t="s">
        <v>376</v>
      </c>
      <c r="G258" s="101" t="s">
        <v>18</v>
      </c>
      <c r="H258" s="118">
        <v>4</v>
      </c>
      <c r="I258" s="101"/>
      <c r="J258" s="101"/>
      <c r="K258" s="118">
        <v>10</v>
      </c>
      <c r="L258" s="101"/>
      <c r="M258" s="101"/>
      <c r="N258" s="101"/>
      <c r="O258" s="101"/>
      <c r="P258" s="101"/>
      <c r="Q258" s="101"/>
      <c r="R258" s="101">
        <v>2</v>
      </c>
      <c r="S258" s="101">
        <v>3</v>
      </c>
      <c r="T258" s="101"/>
      <c r="U258" s="101">
        <v>10</v>
      </c>
      <c r="V258" s="124">
        <f t="shared" si="9"/>
        <v>29</v>
      </c>
      <c r="W258" s="92">
        <v>33.24</v>
      </c>
      <c r="X258" s="68">
        <v>34.9</v>
      </c>
      <c r="Y258" s="68">
        <v>42.16</v>
      </c>
      <c r="Z258" s="131">
        <f t="shared" si="11"/>
        <v>36.76</v>
      </c>
      <c r="AA258" s="131">
        <f t="shared" si="10"/>
        <v>1066.04</v>
      </c>
      <c r="AB258" s="149"/>
    </row>
    <row r="259" spans="1:28" s="79" customFormat="1" x14ac:dyDescent="0.25">
      <c r="A259" s="148"/>
      <c r="B259" s="128">
        <v>257</v>
      </c>
      <c r="C259" s="69" t="s">
        <v>377</v>
      </c>
      <c r="D259" s="99" t="s">
        <v>15</v>
      </c>
      <c r="E259" s="100" t="s">
        <v>260</v>
      </c>
      <c r="F259" s="99" t="s">
        <v>378</v>
      </c>
      <c r="G259" s="101" t="s">
        <v>18</v>
      </c>
      <c r="H259" s="118">
        <v>4</v>
      </c>
      <c r="I259" s="101"/>
      <c r="J259" s="101"/>
      <c r="K259" s="118">
        <v>10</v>
      </c>
      <c r="L259" s="101"/>
      <c r="M259" s="101"/>
      <c r="N259" s="101"/>
      <c r="O259" s="101"/>
      <c r="P259" s="101"/>
      <c r="Q259" s="101">
        <v>6</v>
      </c>
      <c r="R259" s="101">
        <v>2</v>
      </c>
      <c r="S259" s="101">
        <v>3</v>
      </c>
      <c r="T259" s="101"/>
      <c r="U259" s="101">
        <v>10</v>
      </c>
      <c r="V259" s="124">
        <f t="shared" si="9"/>
        <v>35</v>
      </c>
      <c r="W259" s="92">
        <v>38.42</v>
      </c>
      <c r="X259" s="68">
        <v>39.9</v>
      </c>
      <c r="Y259" s="68">
        <v>38.659999999999997</v>
      </c>
      <c r="Z259" s="131">
        <f t="shared" si="11"/>
        <v>38.99</v>
      </c>
      <c r="AA259" s="131">
        <f t="shared" si="10"/>
        <v>1364.65</v>
      </c>
      <c r="AB259" s="149"/>
    </row>
    <row r="260" spans="1:28" s="79" customFormat="1" x14ac:dyDescent="0.25">
      <c r="A260" s="148"/>
      <c r="B260" s="128">
        <v>258</v>
      </c>
      <c r="C260" s="69" t="s">
        <v>379</v>
      </c>
      <c r="D260" s="99" t="s">
        <v>15</v>
      </c>
      <c r="E260" s="100" t="s">
        <v>260</v>
      </c>
      <c r="F260" s="99" t="s">
        <v>380</v>
      </c>
      <c r="G260" s="101" t="s">
        <v>18</v>
      </c>
      <c r="H260" s="118">
        <v>4</v>
      </c>
      <c r="I260" s="101"/>
      <c r="J260" s="101"/>
      <c r="K260" s="118">
        <v>10</v>
      </c>
      <c r="L260" s="101"/>
      <c r="M260" s="101"/>
      <c r="N260" s="101"/>
      <c r="O260" s="101"/>
      <c r="P260" s="101"/>
      <c r="Q260" s="101">
        <v>6</v>
      </c>
      <c r="R260" s="101">
        <v>2</v>
      </c>
      <c r="S260" s="101">
        <v>3</v>
      </c>
      <c r="T260" s="101"/>
      <c r="U260" s="101">
        <v>10</v>
      </c>
      <c r="V260" s="124">
        <f t="shared" ref="V260:V323" si="12">SUM(H260:U260)</f>
        <v>35</v>
      </c>
      <c r="W260" s="92">
        <v>37.270000000000003</v>
      </c>
      <c r="X260" s="68">
        <v>37.9</v>
      </c>
      <c r="Y260" s="68">
        <v>22.46</v>
      </c>
      <c r="Z260" s="131">
        <f t="shared" si="11"/>
        <v>32.54</v>
      </c>
      <c r="AA260" s="131">
        <f t="shared" ref="AA260:AA323" si="13">V260*Z260</f>
        <v>1138.8999999999999</v>
      </c>
      <c r="AB260" s="149"/>
    </row>
    <row r="261" spans="1:28" s="103" customFormat="1" x14ac:dyDescent="0.25">
      <c r="A261" s="148"/>
      <c r="B261" s="14">
        <v>259</v>
      </c>
      <c r="C261" s="69" t="s">
        <v>381</v>
      </c>
      <c r="D261" s="99" t="s">
        <v>15</v>
      </c>
      <c r="E261" s="100" t="s">
        <v>260</v>
      </c>
      <c r="F261" s="99" t="s">
        <v>382</v>
      </c>
      <c r="G261" s="101" t="s">
        <v>22</v>
      </c>
      <c r="H261" s="118">
        <v>4</v>
      </c>
      <c r="I261" s="101"/>
      <c r="J261" s="101"/>
      <c r="K261" s="118">
        <v>10</v>
      </c>
      <c r="L261" s="101"/>
      <c r="M261" s="101"/>
      <c r="N261" s="101"/>
      <c r="O261" s="101"/>
      <c r="P261" s="101"/>
      <c r="Q261" s="101">
        <v>6</v>
      </c>
      <c r="R261" s="101">
        <v>2</v>
      </c>
      <c r="S261" s="101">
        <v>3</v>
      </c>
      <c r="T261" s="101"/>
      <c r="U261" s="101">
        <v>10</v>
      </c>
      <c r="V261" s="124">
        <f t="shared" si="12"/>
        <v>35</v>
      </c>
      <c r="W261" s="92">
        <v>42.78</v>
      </c>
      <c r="X261" s="68">
        <v>44.9</v>
      </c>
      <c r="Y261" s="68">
        <f>AVERAGE(45.42,41.24)</f>
        <v>43.33</v>
      </c>
      <c r="Z261" s="131">
        <f t="shared" si="11"/>
        <v>43.67</v>
      </c>
      <c r="AA261" s="131">
        <f t="shared" si="13"/>
        <v>1528.45</v>
      </c>
      <c r="AB261" s="149"/>
    </row>
    <row r="262" spans="1:28" s="103" customFormat="1" x14ac:dyDescent="0.25">
      <c r="A262" s="148"/>
      <c r="B262" s="128">
        <v>260</v>
      </c>
      <c r="C262" s="69" t="s">
        <v>648</v>
      </c>
      <c r="D262" s="99" t="s">
        <v>15</v>
      </c>
      <c r="E262" s="100" t="s">
        <v>260</v>
      </c>
      <c r="F262" s="99" t="s">
        <v>649</v>
      </c>
      <c r="G262" s="101" t="s">
        <v>18</v>
      </c>
      <c r="H262" s="118">
        <v>2</v>
      </c>
      <c r="I262" s="101"/>
      <c r="J262" s="101"/>
      <c r="K262" s="118"/>
      <c r="L262" s="101"/>
      <c r="M262" s="101"/>
      <c r="N262" s="101"/>
      <c r="O262" s="101"/>
      <c r="P262" s="101"/>
      <c r="Q262" s="101"/>
      <c r="R262" s="101"/>
      <c r="S262" s="101"/>
      <c r="T262" s="101"/>
      <c r="U262" s="101"/>
      <c r="V262" s="124">
        <f t="shared" si="12"/>
        <v>2</v>
      </c>
      <c r="W262" s="92">
        <v>54.72</v>
      </c>
      <c r="X262" s="68">
        <v>69.45</v>
      </c>
      <c r="Y262" s="68">
        <v>60.53</v>
      </c>
      <c r="Z262" s="131">
        <f t="shared" si="11"/>
        <v>61.56</v>
      </c>
      <c r="AA262" s="131">
        <f t="shared" si="13"/>
        <v>123.12</v>
      </c>
      <c r="AB262" s="149"/>
    </row>
    <row r="263" spans="1:28" s="103" customFormat="1" x14ac:dyDescent="0.25">
      <c r="A263" s="148"/>
      <c r="B263" s="128">
        <v>261</v>
      </c>
      <c r="C263" s="69" t="s">
        <v>650</v>
      </c>
      <c r="D263" s="99" t="s">
        <v>153</v>
      </c>
      <c r="E263" s="100" t="s">
        <v>260</v>
      </c>
      <c r="F263" s="99" t="s">
        <v>651</v>
      </c>
      <c r="G263" s="101" t="s">
        <v>18</v>
      </c>
      <c r="H263" s="118">
        <v>11</v>
      </c>
      <c r="I263" s="101"/>
      <c r="J263" s="101"/>
      <c r="K263" s="118"/>
      <c r="L263" s="101"/>
      <c r="M263" s="101"/>
      <c r="N263" s="101"/>
      <c r="O263" s="101"/>
      <c r="P263" s="101"/>
      <c r="Q263" s="101"/>
      <c r="R263" s="101"/>
      <c r="S263" s="101"/>
      <c r="T263" s="101"/>
      <c r="U263" s="101"/>
      <c r="V263" s="124">
        <f t="shared" si="12"/>
        <v>11</v>
      </c>
      <c r="W263" s="92">
        <v>11.14</v>
      </c>
      <c r="X263" s="68">
        <v>11.73</v>
      </c>
      <c r="Y263" s="68">
        <v>9.9600000000000009</v>
      </c>
      <c r="Z263" s="131">
        <f t="shared" si="11"/>
        <v>10.94</v>
      </c>
      <c r="AA263" s="131">
        <f t="shared" si="13"/>
        <v>120.33999999999999</v>
      </c>
      <c r="AB263" s="149"/>
    </row>
    <row r="264" spans="1:28" s="103" customFormat="1" x14ac:dyDescent="0.25">
      <c r="A264" s="148"/>
      <c r="B264" s="128">
        <v>262</v>
      </c>
      <c r="C264" s="69" t="s">
        <v>652</v>
      </c>
      <c r="D264" s="99" t="s">
        <v>153</v>
      </c>
      <c r="E264" s="100" t="s">
        <v>260</v>
      </c>
      <c r="F264" s="99" t="s">
        <v>653</v>
      </c>
      <c r="G264" s="101" t="s">
        <v>18</v>
      </c>
      <c r="H264" s="118">
        <v>11</v>
      </c>
      <c r="I264" s="101"/>
      <c r="J264" s="101"/>
      <c r="K264" s="118"/>
      <c r="L264" s="101"/>
      <c r="M264" s="101"/>
      <c r="N264" s="101"/>
      <c r="O264" s="101"/>
      <c r="P264" s="101"/>
      <c r="Q264" s="101"/>
      <c r="R264" s="101"/>
      <c r="S264" s="101"/>
      <c r="T264" s="101"/>
      <c r="U264" s="101"/>
      <c r="V264" s="124">
        <f t="shared" si="12"/>
        <v>11</v>
      </c>
      <c r="W264" s="92">
        <v>9.4499999999999993</v>
      </c>
      <c r="X264" s="68">
        <v>8.7799999999999994</v>
      </c>
      <c r="Y264" s="68">
        <v>12.99</v>
      </c>
      <c r="Z264" s="131">
        <f t="shared" si="11"/>
        <v>10.4</v>
      </c>
      <c r="AA264" s="131">
        <f t="shared" si="13"/>
        <v>114.4</v>
      </c>
      <c r="AB264" s="149"/>
    </row>
    <row r="265" spans="1:28" s="103" customFormat="1" x14ac:dyDescent="0.25">
      <c r="A265" s="148"/>
      <c r="B265" s="14">
        <v>263</v>
      </c>
      <c r="C265" s="69" t="s">
        <v>654</v>
      </c>
      <c r="D265" s="99" t="s">
        <v>153</v>
      </c>
      <c r="E265" s="100" t="s">
        <v>260</v>
      </c>
      <c r="F265" s="99" t="s">
        <v>651</v>
      </c>
      <c r="G265" s="101" t="s">
        <v>18</v>
      </c>
      <c r="H265" s="118">
        <v>7</v>
      </c>
      <c r="I265" s="101"/>
      <c r="J265" s="101"/>
      <c r="K265" s="118"/>
      <c r="L265" s="101"/>
      <c r="M265" s="101"/>
      <c r="N265" s="101"/>
      <c r="O265" s="101"/>
      <c r="P265" s="101"/>
      <c r="Q265" s="101"/>
      <c r="R265" s="101"/>
      <c r="S265" s="101"/>
      <c r="T265" s="101"/>
      <c r="U265" s="101"/>
      <c r="V265" s="124">
        <f t="shared" si="12"/>
        <v>7</v>
      </c>
      <c r="W265" s="92">
        <v>7.74</v>
      </c>
      <c r="X265" s="68">
        <v>5.68</v>
      </c>
      <c r="Y265" s="68">
        <v>6.94</v>
      </c>
      <c r="Z265" s="131">
        <f t="shared" si="11"/>
        <v>6.78</v>
      </c>
      <c r="AA265" s="131">
        <f t="shared" si="13"/>
        <v>47.46</v>
      </c>
      <c r="AB265" s="149"/>
    </row>
    <row r="266" spans="1:28" s="103" customFormat="1" x14ac:dyDescent="0.25">
      <c r="A266" s="148"/>
      <c r="B266" s="128">
        <v>264</v>
      </c>
      <c r="C266" s="69" t="s">
        <v>655</v>
      </c>
      <c r="D266" s="99" t="s">
        <v>153</v>
      </c>
      <c r="E266" s="100" t="s">
        <v>260</v>
      </c>
      <c r="F266" s="99" t="s">
        <v>656</v>
      </c>
      <c r="G266" s="101" t="s">
        <v>18</v>
      </c>
      <c r="H266" s="118">
        <v>7</v>
      </c>
      <c r="I266" s="101"/>
      <c r="J266" s="101"/>
      <c r="K266" s="118"/>
      <c r="L266" s="101"/>
      <c r="M266" s="101"/>
      <c r="N266" s="101"/>
      <c r="O266" s="101"/>
      <c r="P266" s="101"/>
      <c r="Q266" s="101"/>
      <c r="R266" s="101"/>
      <c r="S266" s="101"/>
      <c r="T266" s="101"/>
      <c r="U266" s="101"/>
      <c r="V266" s="124">
        <f t="shared" si="12"/>
        <v>7</v>
      </c>
      <c r="W266" s="92">
        <v>4.05</v>
      </c>
      <c r="X266" s="68">
        <v>5.2</v>
      </c>
      <c r="Y266" s="68">
        <v>4.2300000000000004</v>
      </c>
      <c r="Z266" s="131">
        <f t="shared" si="11"/>
        <v>4.49</v>
      </c>
      <c r="AA266" s="131">
        <f t="shared" si="13"/>
        <v>31.43</v>
      </c>
      <c r="AB266" s="149"/>
    </row>
    <row r="267" spans="1:28" s="79" customFormat="1" x14ac:dyDescent="0.25">
      <c r="A267" s="148"/>
      <c r="B267" s="128">
        <v>265</v>
      </c>
      <c r="C267" s="69" t="s">
        <v>383</v>
      </c>
      <c r="D267" s="99" t="s">
        <v>24</v>
      </c>
      <c r="E267" s="100" t="s">
        <v>20</v>
      </c>
      <c r="F267" s="99" t="s">
        <v>384</v>
      </c>
      <c r="G267" s="101" t="s">
        <v>22</v>
      </c>
      <c r="H267" s="118"/>
      <c r="I267" s="101"/>
      <c r="J267" s="101"/>
      <c r="K267" s="118">
        <v>5</v>
      </c>
      <c r="L267" s="101"/>
      <c r="M267" s="101">
        <v>1</v>
      </c>
      <c r="N267" s="101"/>
      <c r="O267" s="101"/>
      <c r="P267" s="101"/>
      <c r="Q267" s="101">
        <v>1</v>
      </c>
      <c r="R267" s="101">
        <v>5</v>
      </c>
      <c r="S267" s="101">
        <v>1</v>
      </c>
      <c r="T267" s="101"/>
      <c r="U267" s="101">
        <v>10</v>
      </c>
      <c r="V267" s="124">
        <f t="shared" si="12"/>
        <v>23</v>
      </c>
      <c r="W267" s="92">
        <v>279.38</v>
      </c>
      <c r="X267" s="68">
        <v>695</v>
      </c>
      <c r="Y267" s="68">
        <v>522.74</v>
      </c>
      <c r="Z267" s="131">
        <f t="shared" si="11"/>
        <v>499.04</v>
      </c>
      <c r="AA267" s="131">
        <f t="shared" si="13"/>
        <v>11477.92</v>
      </c>
      <c r="AB267" s="149"/>
    </row>
    <row r="268" spans="1:28" s="79" customFormat="1" x14ac:dyDescent="0.25">
      <c r="A268" s="148"/>
      <c r="B268" s="128">
        <v>266</v>
      </c>
      <c r="C268" s="69" t="s">
        <v>385</v>
      </c>
      <c r="D268" s="99" t="s">
        <v>24</v>
      </c>
      <c r="E268" s="100" t="s">
        <v>20</v>
      </c>
      <c r="F268" s="99" t="s">
        <v>384</v>
      </c>
      <c r="G268" s="101" t="s">
        <v>22</v>
      </c>
      <c r="H268" s="118"/>
      <c r="I268" s="101"/>
      <c r="J268" s="101"/>
      <c r="K268" s="118">
        <v>5</v>
      </c>
      <c r="L268" s="101"/>
      <c r="M268" s="101">
        <v>1</v>
      </c>
      <c r="N268" s="101"/>
      <c r="O268" s="101"/>
      <c r="P268" s="101"/>
      <c r="Q268" s="101">
        <v>1</v>
      </c>
      <c r="R268" s="101">
        <v>2</v>
      </c>
      <c r="S268" s="101">
        <v>1</v>
      </c>
      <c r="T268" s="101"/>
      <c r="U268" s="101">
        <v>10</v>
      </c>
      <c r="V268" s="124">
        <f t="shared" si="12"/>
        <v>20</v>
      </c>
      <c r="W268" s="92">
        <v>119.26</v>
      </c>
      <c r="X268" s="68">
        <v>345</v>
      </c>
      <c r="Y268" s="68">
        <v>341.16</v>
      </c>
      <c r="Z268" s="131">
        <f t="shared" si="11"/>
        <v>268.47000000000003</v>
      </c>
      <c r="AA268" s="131">
        <f t="shared" si="13"/>
        <v>5369.4000000000005</v>
      </c>
      <c r="AB268" s="149"/>
    </row>
    <row r="269" spans="1:28" s="103" customFormat="1" x14ac:dyDescent="0.25">
      <c r="A269" s="148"/>
      <c r="B269" s="14">
        <v>267</v>
      </c>
      <c r="C269" s="69" t="s">
        <v>386</v>
      </c>
      <c r="D269" s="99" t="s">
        <v>24</v>
      </c>
      <c r="E269" s="100" t="s">
        <v>20</v>
      </c>
      <c r="F269" s="99" t="s">
        <v>384</v>
      </c>
      <c r="G269" s="101" t="s">
        <v>18</v>
      </c>
      <c r="H269" s="118"/>
      <c r="I269" s="101"/>
      <c r="J269" s="101"/>
      <c r="K269" s="118">
        <v>5</v>
      </c>
      <c r="L269" s="101"/>
      <c r="M269" s="101">
        <v>1</v>
      </c>
      <c r="N269" s="101"/>
      <c r="O269" s="101"/>
      <c r="P269" s="101"/>
      <c r="Q269" s="101">
        <v>1</v>
      </c>
      <c r="R269" s="101">
        <v>2</v>
      </c>
      <c r="S269" s="101">
        <v>1</v>
      </c>
      <c r="T269" s="101"/>
      <c r="U269" s="101">
        <v>10</v>
      </c>
      <c r="V269" s="124">
        <f t="shared" si="12"/>
        <v>20</v>
      </c>
      <c r="W269" s="92">
        <v>162.25</v>
      </c>
      <c r="X269" s="68">
        <v>495</v>
      </c>
      <c r="Y269" s="68">
        <f>AVERAGE(154.69,149)</f>
        <v>151.845</v>
      </c>
      <c r="Z269" s="131">
        <f t="shared" si="11"/>
        <v>269.69</v>
      </c>
      <c r="AA269" s="131">
        <f t="shared" si="13"/>
        <v>5393.8</v>
      </c>
      <c r="AB269" s="149"/>
    </row>
    <row r="270" spans="1:28" s="79" customFormat="1" ht="75" x14ac:dyDescent="0.25">
      <c r="A270" s="148"/>
      <c r="B270" s="128">
        <v>268</v>
      </c>
      <c r="C270" s="69" t="s">
        <v>387</v>
      </c>
      <c r="D270" s="99" t="s">
        <v>153</v>
      </c>
      <c r="E270" s="100" t="s">
        <v>128</v>
      </c>
      <c r="F270" s="99" t="s">
        <v>388</v>
      </c>
      <c r="G270" s="101" t="s">
        <v>18</v>
      </c>
      <c r="H270" s="118">
        <v>1</v>
      </c>
      <c r="I270" s="101"/>
      <c r="J270" s="101"/>
      <c r="K270" s="118">
        <v>5</v>
      </c>
      <c r="L270" s="101">
        <v>2</v>
      </c>
      <c r="M270" s="101">
        <v>3</v>
      </c>
      <c r="N270" s="101"/>
      <c r="O270" s="101"/>
      <c r="P270" s="101"/>
      <c r="Q270" s="101">
        <v>1</v>
      </c>
      <c r="R270" s="101">
        <v>2</v>
      </c>
      <c r="S270" s="101"/>
      <c r="T270" s="101"/>
      <c r="U270" s="101">
        <v>5</v>
      </c>
      <c r="V270" s="124">
        <f t="shared" si="12"/>
        <v>19</v>
      </c>
      <c r="W270" s="92">
        <v>1015</v>
      </c>
      <c r="X270" s="68">
        <v>1487.7</v>
      </c>
      <c r="Y270" s="68">
        <f>AVERAGE(1189.3,1322)</f>
        <v>1255.6500000000001</v>
      </c>
      <c r="Z270" s="131">
        <f t="shared" ref="Z270:Z333" si="14">ROUNDDOWN(AVERAGE(W270:Y270),2)</f>
        <v>1252.78</v>
      </c>
      <c r="AA270" s="131">
        <f t="shared" si="13"/>
        <v>23802.82</v>
      </c>
      <c r="AB270" s="149"/>
    </row>
    <row r="271" spans="1:28" s="103" customFormat="1" x14ac:dyDescent="0.25">
      <c r="A271" s="148"/>
      <c r="B271" s="128">
        <v>269</v>
      </c>
      <c r="C271" s="69" t="s">
        <v>389</v>
      </c>
      <c r="D271" s="99" t="s">
        <v>24</v>
      </c>
      <c r="E271" s="100" t="s">
        <v>128</v>
      </c>
      <c r="F271" s="99" t="s">
        <v>390</v>
      </c>
      <c r="G271" s="101" t="s">
        <v>18</v>
      </c>
      <c r="H271" s="118">
        <v>3</v>
      </c>
      <c r="I271" s="101"/>
      <c r="J271" s="101"/>
      <c r="K271" s="118">
        <v>5</v>
      </c>
      <c r="L271" s="101">
        <v>4</v>
      </c>
      <c r="M271" s="101">
        <v>3</v>
      </c>
      <c r="N271" s="101"/>
      <c r="O271" s="101">
        <v>1</v>
      </c>
      <c r="P271" s="101"/>
      <c r="Q271" s="101">
        <v>2</v>
      </c>
      <c r="R271" s="101">
        <v>2</v>
      </c>
      <c r="S271" s="101">
        <v>1</v>
      </c>
      <c r="T271" s="101"/>
      <c r="U271" s="101">
        <v>10</v>
      </c>
      <c r="V271" s="124">
        <f t="shared" si="12"/>
        <v>31</v>
      </c>
      <c r="W271" s="92">
        <v>49.45</v>
      </c>
      <c r="X271" s="68">
        <v>64</v>
      </c>
      <c r="Y271" s="68">
        <f>AVERAGE(45, 42.24, 44.37)</f>
        <v>43.870000000000005</v>
      </c>
      <c r="Z271" s="131">
        <f t="shared" si="14"/>
        <v>52.44</v>
      </c>
      <c r="AA271" s="131">
        <f t="shared" si="13"/>
        <v>1625.6399999999999</v>
      </c>
      <c r="AB271" s="149"/>
    </row>
    <row r="272" spans="1:28" s="103" customFormat="1" ht="30" x14ac:dyDescent="0.25">
      <c r="A272" s="148"/>
      <c r="B272" s="128">
        <v>270</v>
      </c>
      <c r="C272" s="69" t="s">
        <v>391</v>
      </c>
      <c r="D272" s="99" t="s">
        <v>24</v>
      </c>
      <c r="E272" s="100" t="s">
        <v>128</v>
      </c>
      <c r="F272" s="99" t="s">
        <v>388</v>
      </c>
      <c r="G272" s="101" t="s">
        <v>18</v>
      </c>
      <c r="H272" s="118">
        <v>3</v>
      </c>
      <c r="I272" s="101"/>
      <c r="J272" s="101"/>
      <c r="K272" s="118">
        <v>5</v>
      </c>
      <c r="L272" s="101">
        <v>4</v>
      </c>
      <c r="M272" s="101">
        <v>3</v>
      </c>
      <c r="N272" s="101"/>
      <c r="O272" s="101"/>
      <c r="P272" s="101"/>
      <c r="Q272" s="101">
        <v>2</v>
      </c>
      <c r="R272" s="101">
        <v>5</v>
      </c>
      <c r="S272" s="101">
        <v>1</v>
      </c>
      <c r="T272" s="101"/>
      <c r="U272" s="101">
        <v>10</v>
      </c>
      <c r="V272" s="124">
        <f t="shared" si="12"/>
        <v>33</v>
      </c>
      <c r="W272" s="92">
        <v>217.43</v>
      </c>
      <c r="X272" s="68">
        <v>325</v>
      </c>
      <c r="Y272" s="68">
        <f>AVERAGE(209.36, 245.23)</f>
        <v>227.29500000000002</v>
      </c>
      <c r="Z272" s="131">
        <f t="shared" si="14"/>
        <v>256.57</v>
      </c>
      <c r="AA272" s="131">
        <f t="shared" si="13"/>
        <v>8466.81</v>
      </c>
      <c r="AB272" s="149"/>
    </row>
    <row r="273" spans="1:28" s="103" customFormat="1" ht="30" x14ac:dyDescent="0.25">
      <c r="A273" s="148"/>
      <c r="B273" s="14">
        <v>271</v>
      </c>
      <c r="C273" s="69" t="s">
        <v>392</v>
      </c>
      <c r="D273" s="99" t="s">
        <v>24</v>
      </c>
      <c r="E273" s="100" t="s">
        <v>128</v>
      </c>
      <c r="F273" s="99" t="s">
        <v>388</v>
      </c>
      <c r="G273" s="101" t="s">
        <v>18</v>
      </c>
      <c r="H273" s="118">
        <v>1</v>
      </c>
      <c r="I273" s="101"/>
      <c r="J273" s="101"/>
      <c r="K273" s="118">
        <v>5</v>
      </c>
      <c r="L273" s="101"/>
      <c r="M273" s="101">
        <v>3</v>
      </c>
      <c r="N273" s="101"/>
      <c r="O273" s="101"/>
      <c r="P273" s="101"/>
      <c r="Q273" s="101">
        <v>1</v>
      </c>
      <c r="R273" s="101">
        <v>2</v>
      </c>
      <c r="S273" s="101">
        <v>1</v>
      </c>
      <c r="T273" s="101"/>
      <c r="U273" s="101">
        <v>10</v>
      </c>
      <c r="V273" s="124">
        <f t="shared" si="12"/>
        <v>23</v>
      </c>
      <c r="W273" s="92">
        <v>353.38</v>
      </c>
      <c r="X273" s="68">
        <v>395</v>
      </c>
      <c r="Y273" s="68">
        <f>AVERAGE(398.7, 237)</f>
        <v>317.85000000000002</v>
      </c>
      <c r="Z273" s="131">
        <f t="shared" si="14"/>
        <v>355.41</v>
      </c>
      <c r="AA273" s="131">
        <f t="shared" si="13"/>
        <v>8174.43</v>
      </c>
      <c r="AB273" s="149"/>
    </row>
    <row r="274" spans="1:28" s="79" customFormat="1" ht="60" x14ac:dyDescent="0.25">
      <c r="A274" s="148"/>
      <c r="B274" s="128">
        <v>272</v>
      </c>
      <c r="C274" s="69" t="s">
        <v>393</v>
      </c>
      <c r="D274" s="99" t="s">
        <v>24</v>
      </c>
      <c r="E274" s="100" t="s">
        <v>394</v>
      </c>
      <c r="F274" s="99" t="s">
        <v>395</v>
      </c>
      <c r="G274" s="101" t="s">
        <v>18</v>
      </c>
      <c r="H274" s="118"/>
      <c r="I274" s="101"/>
      <c r="J274" s="101"/>
      <c r="K274" s="118">
        <v>10</v>
      </c>
      <c r="L274" s="101"/>
      <c r="M274" s="101">
        <v>5</v>
      </c>
      <c r="N274" s="101"/>
      <c r="O274" s="101"/>
      <c r="P274" s="101"/>
      <c r="Q274" s="101">
        <v>3</v>
      </c>
      <c r="R274" s="101">
        <v>10</v>
      </c>
      <c r="S274" s="101">
        <v>3</v>
      </c>
      <c r="T274" s="101"/>
      <c r="U274" s="101"/>
      <c r="V274" s="124">
        <f t="shared" si="12"/>
        <v>31</v>
      </c>
      <c r="W274" s="92">
        <v>356.94</v>
      </c>
      <c r="X274" s="68">
        <v>395</v>
      </c>
      <c r="Y274" s="68">
        <v>366.76</v>
      </c>
      <c r="Z274" s="131">
        <f t="shared" si="14"/>
        <v>372.9</v>
      </c>
      <c r="AA274" s="131">
        <f t="shared" si="13"/>
        <v>11559.9</v>
      </c>
      <c r="AB274" s="149"/>
    </row>
    <row r="275" spans="1:28" s="103" customFormat="1" x14ac:dyDescent="0.25">
      <c r="A275" s="148"/>
      <c r="B275" s="128">
        <v>273</v>
      </c>
      <c r="C275" s="69" t="s">
        <v>396</v>
      </c>
      <c r="D275" s="99" t="s">
        <v>24</v>
      </c>
      <c r="E275" s="100" t="s">
        <v>260</v>
      </c>
      <c r="F275" s="99" t="s">
        <v>397</v>
      </c>
      <c r="G275" s="101" t="s">
        <v>18</v>
      </c>
      <c r="H275" s="118">
        <v>30</v>
      </c>
      <c r="I275" s="101">
        <v>30</v>
      </c>
      <c r="J275" s="101">
        <v>35</v>
      </c>
      <c r="K275" s="118">
        <v>200</v>
      </c>
      <c r="L275" s="101">
        <v>80</v>
      </c>
      <c r="M275" s="101">
        <v>300</v>
      </c>
      <c r="N275" s="101"/>
      <c r="O275" s="101">
        <v>5</v>
      </c>
      <c r="P275" s="101">
        <v>100</v>
      </c>
      <c r="Q275" s="101">
        <v>20</v>
      </c>
      <c r="R275" s="101">
        <v>300</v>
      </c>
      <c r="S275" s="101">
        <v>50</v>
      </c>
      <c r="T275" s="101"/>
      <c r="U275" s="101">
        <v>20</v>
      </c>
      <c r="V275" s="124">
        <f t="shared" si="12"/>
        <v>1170</v>
      </c>
      <c r="W275" s="92">
        <v>10</v>
      </c>
      <c r="X275" s="68">
        <v>10.9</v>
      </c>
      <c r="Y275" s="68">
        <f>AVERAGE(10,8.45,14.33)</f>
        <v>10.926666666666668</v>
      </c>
      <c r="Z275" s="131">
        <f t="shared" si="14"/>
        <v>10.6</v>
      </c>
      <c r="AA275" s="131">
        <f t="shared" si="13"/>
        <v>12402</v>
      </c>
      <c r="AB275" s="149"/>
    </row>
    <row r="276" spans="1:28" s="103" customFormat="1" x14ac:dyDescent="0.25">
      <c r="A276" s="148"/>
      <c r="B276" s="128">
        <v>274</v>
      </c>
      <c r="C276" s="69" t="s">
        <v>398</v>
      </c>
      <c r="D276" s="99" t="s">
        <v>24</v>
      </c>
      <c r="E276" s="100" t="s">
        <v>260</v>
      </c>
      <c r="F276" s="99" t="s">
        <v>397</v>
      </c>
      <c r="G276" s="101" t="s">
        <v>18</v>
      </c>
      <c r="H276" s="118">
        <v>10</v>
      </c>
      <c r="I276" s="101">
        <v>30</v>
      </c>
      <c r="J276" s="101">
        <v>7</v>
      </c>
      <c r="K276" s="118">
        <v>200</v>
      </c>
      <c r="L276" s="101">
        <v>40</v>
      </c>
      <c r="M276" s="101">
        <v>300</v>
      </c>
      <c r="N276" s="101"/>
      <c r="O276" s="101">
        <v>5</v>
      </c>
      <c r="P276" s="101">
        <v>100</v>
      </c>
      <c r="Q276" s="101">
        <v>20</v>
      </c>
      <c r="R276" s="101">
        <v>300</v>
      </c>
      <c r="S276" s="101">
        <v>50</v>
      </c>
      <c r="T276" s="101"/>
      <c r="U276" s="101">
        <v>60</v>
      </c>
      <c r="V276" s="124">
        <f t="shared" si="12"/>
        <v>1122</v>
      </c>
      <c r="W276" s="92">
        <v>10.67</v>
      </c>
      <c r="X276" s="68">
        <v>11.9</v>
      </c>
      <c r="Y276" s="68">
        <f>AVERAGE(13.67,9.33,10.85)</f>
        <v>11.283333333333333</v>
      </c>
      <c r="Z276" s="131">
        <f t="shared" si="14"/>
        <v>11.28</v>
      </c>
      <c r="AA276" s="131">
        <f t="shared" si="13"/>
        <v>12656.16</v>
      </c>
      <c r="AB276" s="149"/>
    </row>
    <row r="277" spans="1:28" s="109" customFormat="1" x14ac:dyDescent="0.25">
      <c r="A277" s="148"/>
      <c r="B277" s="14">
        <v>275</v>
      </c>
      <c r="C277" s="104" t="s">
        <v>399</v>
      </c>
      <c r="D277" s="105" t="s">
        <v>24</v>
      </c>
      <c r="E277" s="106" t="s">
        <v>260</v>
      </c>
      <c r="F277" s="107" t="s">
        <v>304</v>
      </c>
      <c r="G277" s="108" t="s">
        <v>18</v>
      </c>
      <c r="H277" s="119"/>
      <c r="I277" s="108">
        <v>20</v>
      </c>
      <c r="J277" s="108"/>
      <c r="K277" s="119">
        <v>200</v>
      </c>
      <c r="L277" s="108"/>
      <c r="M277" s="108"/>
      <c r="N277" s="108"/>
      <c r="O277" s="108"/>
      <c r="P277" s="108"/>
      <c r="Q277" s="108">
        <v>6</v>
      </c>
      <c r="R277" s="108">
        <v>50</v>
      </c>
      <c r="S277" s="108"/>
      <c r="T277" s="108"/>
      <c r="U277" s="108">
        <v>50</v>
      </c>
      <c r="V277" s="124">
        <f t="shared" si="12"/>
        <v>326</v>
      </c>
      <c r="W277" s="92">
        <v>45.73</v>
      </c>
      <c r="X277" s="102">
        <v>48.9</v>
      </c>
      <c r="Y277" s="102">
        <v>43.32</v>
      </c>
      <c r="Z277" s="131">
        <f t="shared" si="14"/>
        <v>45.98</v>
      </c>
      <c r="AA277" s="131">
        <f t="shared" si="13"/>
        <v>14989.48</v>
      </c>
      <c r="AB277" s="149"/>
    </row>
    <row r="278" spans="1:28" s="109" customFormat="1" x14ac:dyDescent="0.25">
      <c r="A278" s="148"/>
      <c r="B278" s="128">
        <v>276</v>
      </c>
      <c r="C278" s="104" t="s">
        <v>400</v>
      </c>
      <c r="D278" s="105" t="s">
        <v>24</v>
      </c>
      <c r="E278" s="110" t="s">
        <v>260</v>
      </c>
      <c r="F278" s="107" t="s">
        <v>401</v>
      </c>
      <c r="G278" s="108" t="s">
        <v>18</v>
      </c>
      <c r="H278" s="119"/>
      <c r="I278" s="108">
        <v>30</v>
      </c>
      <c r="J278" s="108"/>
      <c r="K278" s="119">
        <v>200</v>
      </c>
      <c r="L278" s="108"/>
      <c r="M278" s="108"/>
      <c r="N278" s="108"/>
      <c r="O278" s="108">
        <v>5</v>
      </c>
      <c r="P278" s="108"/>
      <c r="Q278" s="108">
        <v>3</v>
      </c>
      <c r="R278" s="108">
        <v>50</v>
      </c>
      <c r="S278" s="108">
        <v>50</v>
      </c>
      <c r="T278" s="108"/>
      <c r="U278" s="108">
        <v>5</v>
      </c>
      <c r="V278" s="124">
        <f t="shared" si="12"/>
        <v>343</v>
      </c>
      <c r="W278" s="92">
        <v>11.51</v>
      </c>
      <c r="X278" s="102">
        <v>12.9</v>
      </c>
      <c r="Y278" s="102">
        <f>AVERAGE(13.4,11,9.24)</f>
        <v>11.213333333333333</v>
      </c>
      <c r="Z278" s="131">
        <f t="shared" si="14"/>
        <v>11.87</v>
      </c>
      <c r="AA278" s="131">
        <f t="shared" si="13"/>
        <v>4071.41</v>
      </c>
      <c r="AB278" s="149"/>
    </row>
    <row r="279" spans="1:28" s="1" customFormat="1" x14ac:dyDescent="0.25">
      <c r="A279" s="148"/>
      <c r="B279" s="128">
        <v>277</v>
      </c>
      <c r="C279" s="10" t="s">
        <v>402</v>
      </c>
      <c r="D279" s="11" t="s">
        <v>15</v>
      </c>
      <c r="E279" s="12" t="s">
        <v>260</v>
      </c>
      <c r="F279" s="11" t="s">
        <v>403</v>
      </c>
      <c r="G279" s="11" t="s">
        <v>18</v>
      </c>
      <c r="H279" s="112">
        <v>6</v>
      </c>
      <c r="I279" s="11"/>
      <c r="J279" s="11">
        <v>10</v>
      </c>
      <c r="K279" s="112">
        <v>200</v>
      </c>
      <c r="L279" s="11"/>
      <c r="M279" s="11">
        <v>1</v>
      </c>
      <c r="N279" s="11"/>
      <c r="O279" s="11"/>
      <c r="P279" s="11"/>
      <c r="Q279" s="11">
        <v>3</v>
      </c>
      <c r="R279" s="11">
        <v>2</v>
      </c>
      <c r="S279" s="11">
        <v>3</v>
      </c>
      <c r="T279" s="11"/>
      <c r="U279" s="11">
        <v>5</v>
      </c>
      <c r="V279" s="124">
        <f t="shared" si="12"/>
        <v>230</v>
      </c>
      <c r="W279" s="92">
        <v>42.15</v>
      </c>
      <c r="X279" s="17">
        <v>43.9</v>
      </c>
      <c r="Y279" s="17">
        <v>46</v>
      </c>
      <c r="Z279" s="131">
        <f t="shared" si="14"/>
        <v>44.01</v>
      </c>
      <c r="AA279" s="131">
        <f t="shared" si="13"/>
        <v>10122.299999999999</v>
      </c>
      <c r="AB279" s="149"/>
    </row>
    <row r="280" spans="1:28" s="1" customFormat="1" x14ac:dyDescent="0.25">
      <c r="A280" s="148"/>
      <c r="B280" s="128">
        <v>278</v>
      </c>
      <c r="C280" s="10" t="s">
        <v>404</v>
      </c>
      <c r="D280" s="11" t="s">
        <v>15</v>
      </c>
      <c r="E280" s="12" t="s">
        <v>260</v>
      </c>
      <c r="F280" s="11" t="s">
        <v>405</v>
      </c>
      <c r="G280" s="11" t="s">
        <v>18</v>
      </c>
      <c r="H280" s="112">
        <v>4</v>
      </c>
      <c r="I280" s="11"/>
      <c r="J280" s="11">
        <v>5</v>
      </c>
      <c r="K280" s="112">
        <v>200</v>
      </c>
      <c r="L280" s="11"/>
      <c r="M280" s="11">
        <v>1</v>
      </c>
      <c r="N280" s="11"/>
      <c r="O280" s="11"/>
      <c r="P280" s="11"/>
      <c r="Q280" s="11">
        <v>6</v>
      </c>
      <c r="R280" s="11">
        <v>2</v>
      </c>
      <c r="S280" s="11">
        <v>3</v>
      </c>
      <c r="T280" s="11"/>
      <c r="U280" s="11">
        <v>5</v>
      </c>
      <c r="V280" s="124">
        <f t="shared" si="12"/>
        <v>226</v>
      </c>
      <c r="W280" s="92">
        <v>49.4</v>
      </c>
      <c r="X280" s="17">
        <v>50.9</v>
      </c>
      <c r="Y280" s="17">
        <f>AVERAGE(31.01,31.38)</f>
        <v>31.195</v>
      </c>
      <c r="Z280" s="131">
        <f t="shared" si="14"/>
        <v>43.83</v>
      </c>
      <c r="AA280" s="131">
        <f t="shared" si="13"/>
        <v>9905.58</v>
      </c>
      <c r="AB280" s="149"/>
    </row>
    <row r="281" spans="1:28" s="1" customFormat="1" x14ac:dyDescent="0.25">
      <c r="A281" s="148"/>
      <c r="B281" s="14">
        <v>279</v>
      </c>
      <c r="C281" s="10" t="s">
        <v>406</v>
      </c>
      <c r="D281" s="35" t="s">
        <v>15</v>
      </c>
      <c r="E281" s="12" t="s">
        <v>260</v>
      </c>
      <c r="F281" s="35" t="s">
        <v>407</v>
      </c>
      <c r="G281" s="11" t="s">
        <v>18</v>
      </c>
      <c r="H281" s="112">
        <v>4</v>
      </c>
      <c r="I281" s="11"/>
      <c r="J281" s="11"/>
      <c r="K281" s="112">
        <v>200</v>
      </c>
      <c r="L281" s="11"/>
      <c r="M281" s="11">
        <v>1</v>
      </c>
      <c r="N281" s="11"/>
      <c r="O281" s="11"/>
      <c r="P281" s="11"/>
      <c r="Q281" s="11">
        <v>6</v>
      </c>
      <c r="R281" s="11">
        <v>2</v>
      </c>
      <c r="S281" s="11">
        <v>3</v>
      </c>
      <c r="T281" s="11"/>
      <c r="U281" s="11">
        <v>5</v>
      </c>
      <c r="V281" s="124">
        <f t="shared" si="12"/>
        <v>221</v>
      </c>
      <c r="W281" s="92">
        <v>47.68</v>
      </c>
      <c r="X281" s="17">
        <v>48.9</v>
      </c>
      <c r="Y281" s="17">
        <f>AVERAGE(34.46,40,32.35)</f>
        <v>35.603333333333332</v>
      </c>
      <c r="Z281" s="131">
        <f t="shared" si="14"/>
        <v>44.06</v>
      </c>
      <c r="AA281" s="131">
        <f t="shared" si="13"/>
        <v>9737.26</v>
      </c>
      <c r="AB281" s="149"/>
    </row>
    <row r="282" spans="1:28" s="1" customFormat="1" x14ac:dyDescent="0.25">
      <c r="A282" s="148"/>
      <c r="B282" s="128">
        <v>280</v>
      </c>
      <c r="C282" s="10" t="s">
        <v>408</v>
      </c>
      <c r="D282" s="35" t="s">
        <v>15</v>
      </c>
      <c r="E282" s="12" t="s">
        <v>260</v>
      </c>
      <c r="F282" s="35" t="s">
        <v>409</v>
      </c>
      <c r="G282" s="11" t="s">
        <v>18</v>
      </c>
      <c r="H282" s="112">
        <v>4</v>
      </c>
      <c r="I282" s="11"/>
      <c r="J282" s="11"/>
      <c r="K282" s="112">
        <v>200</v>
      </c>
      <c r="L282" s="11"/>
      <c r="M282" s="11">
        <v>1</v>
      </c>
      <c r="N282" s="11"/>
      <c r="O282" s="11"/>
      <c r="P282" s="11"/>
      <c r="Q282" s="11">
        <v>6</v>
      </c>
      <c r="R282" s="11">
        <v>2</v>
      </c>
      <c r="S282" s="11">
        <v>3</v>
      </c>
      <c r="T282" s="11"/>
      <c r="U282" s="11">
        <v>5</v>
      </c>
      <c r="V282" s="124">
        <f t="shared" si="12"/>
        <v>221</v>
      </c>
      <c r="W282" s="92">
        <v>59.72</v>
      </c>
      <c r="X282" s="17">
        <v>59.9</v>
      </c>
      <c r="Y282" s="17">
        <f>AVERAGE(45.43,36.98)</f>
        <v>41.204999999999998</v>
      </c>
      <c r="Z282" s="131">
        <f t="shared" si="14"/>
        <v>53.6</v>
      </c>
      <c r="AA282" s="131">
        <f t="shared" si="13"/>
        <v>11845.6</v>
      </c>
      <c r="AB282" s="149"/>
    </row>
    <row r="283" spans="1:28" s="1" customFormat="1" x14ac:dyDescent="0.25">
      <c r="A283" s="148"/>
      <c r="B283" s="128">
        <v>281</v>
      </c>
      <c r="C283" s="15" t="s">
        <v>410</v>
      </c>
      <c r="D283" s="16" t="s">
        <v>24</v>
      </c>
      <c r="E283" s="12" t="s">
        <v>260</v>
      </c>
      <c r="F283" s="16" t="s">
        <v>401</v>
      </c>
      <c r="G283" s="11" t="s">
        <v>18</v>
      </c>
      <c r="H283" s="112">
        <v>30</v>
      </c>
      <c r="I283" s="11">
        <v>30</v>
      </c>
      <c r="J283" s="11"/>
      <c r="K283" s="112">
        <v>200</v>
      </c>
      <c r="L283" s="11">
        <v>50</v>
      </c>
      <c r="M283" s="11">
        <v>200</v>
      </c>
      <c r="N283" s="11"/>
      <c r="O283" s="11"/>
      <c r="P283" s="11"/>
      <c r="Q283" s="11">
        <v>20</v>
      </c>
      <c r="R283" s="11">
        <v>120</v>
      </c>
      <c r="S283" s="11">
        <v>50</v>
      </c>
      <c r="T283" s="11"/>
      <c r="U283" s="11">
        <v>5</v>
      </c>
      <c r="V283" s="124">
        <f t="shared" si="12"/>
        <v>705</v>
      </c>
      <c r="W283" s="92">
        <v>13.57</v>
      </c>
      <c r="X283" s="17">
        <v>12.9</v>
      </c>
      <c r="Y283" s="17">
        <v>12.5</v>
      </c>
      <c r="Z283" s="131">
        <f t="shared" si="14"/>
        <v>12.99</v>
      </c>
      <c r="AA283" s="131">
        <f t="shared" si="13"/>
        <v>9157.9500000000007</v>
      </c>
      <c r="AB283" s="149"/>
    </row>
    <row r="284" spans="1:28" s="1" customFormat="1" x14ac:dyDescent="0.25">
      <c r="A284" s="148"/>
      <c r="B284" s="128">
        <v>282</v>
      </c>
      <c r="C284" s="10" t="s">
        <v>411</v>
      </c>
      <c r="D284" s="11" t="s">
        <v>15</v>
      </c>
      <c r="E284" s="12" t="s">
        <v>260</v>
      </c>
      <c r="F284" s="11" t="s">
        <v>412</v>
      </c>
      <c r="G284" s="11" t="s">
        <v>18</v>
      </c>
      <c r="H284" s="112">
        <v>15</v>
      </c>
      <c r="I284" s="11">
        <v>30</v>
      </c>
      <c r="J284" s="11"/>
      <c r="K284" s="112">
        <v>200</v>
      </c>
      <c r="L284" s="11">
        <v>50</v>
      </c>
      <c r="M284" s="11">
        <v>200</v>
      </c>
      <c r="N284" s="11"/>
      <c r="O284" s="11"/>
      <c r="P284" s="11"/>
      <c r="Q284" s="11">
        <v>30</v>
      </c>
      <c r="R284" s="11">
        <v>60</v>
      </c>
      <c r="S284" s="11">
        <v>50</v>
      </c>
      <c r="T284" s="11"/>
      <c r="U284" s="11">
        <v>5</v>
      </c>
      <c r="V284" s="124">
        <f t="shared" si="12"/>
        <v>640</v>
      </c>
      <c r="W284" s="91">
        <v>14.2</v>
      </c>
      <c r="X284" s="13">
        <v>13.9</v>
      </c>
      <c r="Y284" s="13">
        <f>AVERAGE(10.91,8.99,7.99)</f>
        <v>9.2966666666666669</v>
      </c>
      <c r="Z284" s="131">
        <f t="shared" si="14"/>
        <v>12.46</v>
      </c>
      <c r="AA284" s="131">
        <f t="shared" si="13"/>
        <v>7974.4000000000005</v>
      </c>
      <c r="AB284" s="149"/>
    </row>
    <row r="285" spans="1:28" s="1" customFormat="1" x14ac:dyDescent="0.25">
      <c r="A285" s="148"/>
      <c r="B285" s="14">
        <v>283</v>
      </c>
      <c r="C285" s="15" t="s">
        <v>413</v>
      </c>
      <c r="D285" s="16" t="s">
        <v>153</v>
      </c>
      <c r="E285" s="21" t="s">
        <v>260</v>
      </c>
      <c r="F285" s="16" t="s">
        <v>414</v>
      </c>
      <c r="G285" s="16" t="s">
        <v>18</v>
      </c>
      <c r="H285" s="113"/>
      <c r="I285" s="16">
        <v>30</v>
      </c>
      <c r="J285" s="16"/>
      <c r="K285" s="113">
        <v>200</v>
      </c>
      <c r="L285" s="16">
        <v>50</v>
      </c>
      <c r="M285" s="16">
        <v>10</v>
      </c>
      <c r="N285" s="16"/>
      <c r="O285" s="16">
        <v>5</v>
      </c>
      <c r="P285" s="16"/>
      <c r="Q285" s="16">
        <v>30</v>
      </c>
      <c r="R285" s="16"/>
      <c r="S285" s="16">
        <v>50</v>
      </c>
      <c r="T285" s="16"/>
      <c r="U285" s="16">
        <v>5</v>
      </c>
      <c r="V285" s="124">
        <f t="shared" si="12"/>
        <v>380</v>
      </c>
      <c r="W285" s="92">
        <v>13.47</v>
      </c>
      <c r="X285" s="17">
        <v>13.9</v>
      </c>
      <c r="Y285" s="17">
        <f>AVERAGE(6.36,10.41,19.42)</f>
        <v>12.063333333333333</v>
      </c>
      <c r="Z285" s="131">
        <f t="shared" si="14"/>
        <v>13.14</v>
      </c>
      <c r="AA285" s="131">
        <f t="shared" si="13"/>
        <v>4993.2</v>
      </c>
      <c r="AB285" s="149"/>
    </row>
    <row r="286" spans="1:28" s="25" customFormat="1" x14ac:dyDescent="0.25">
      <c r="A286" s="148"/>
      <c r="B286" s="128">
        <v>284</v>
      </c>
      <c r="C286" s="19" t="s">
        <v>415</v>
      </c>
      <c r="D286" s="26" t="s">
        <v>24</v>
      </c>
      <c r="E286" s="27" t="s">
        <v>260</v>
      </c>
      <c r="F286" s="26" t="s">
        <v>397</v>
      </c>
      <c r="G286" s="29" t="s">
        <v>18</v>
      </c>
      <c r="H286" s="116">
        <v>25</v>
      </c>
      <c r="I286" s="29">
        <v>20</v>
      </c>
      <c r="J286" s="29"/>
      <c r="K286" s="116">
        <v>200</v>
      </c>
      <c r="L286" s="29"/>
      <c r="M286" s="29">
        <v>130</v>
      </c>
      <c r="N286" s="29"/>
      <c r="O286" s="29">
        <v>10</v>
      </c>
      <c r="P286" s="29">
        <v>100</v>
      </c>
      <c r="Q286" s="29">
        <v>10</v>
      </c>
      <c r="R286" s="29">
        <v>100</v>
      </c>
      <c r="S286" s="29">
        <v>50</v>
      </c>
      <c r="T286" s="29"/>
      <c r="U286" s="29">
        <v>20</v>
      </c>
      <c r="V286" s="124">
        <f t="shared" si="12"/>
        <v>665</v>
      </c>
      <c r="W286" s="92">
        <v>14.93</v>
      </c>
      <c r="X286" s="30">
        <v>14.9</v>
      </c>
      <c r="Y286" s="30">
        <f>AVERAGE(15.2,10.66,10.25)</f>
        <v>12.036666666666667</v>
      </c>
      <c r="Z286" s="131">
        <f t="shared" si="14"/>
        <v>13.95</v>
      </c>
      <c r="AA286" s="131">
        <f t="shared" si="13"/>
        <v>9276.75</v>
      </c>
      <c r="AB286" s="149"/>
    </row>
    <row r="287" spans="1:28" s="25" customFormat="1" x14ac:dyDescent="0.25">
      <c r="A287" s="148"/>
      <c r="B287" s="128">
        <v>285</v>
      </c>
      <c r="C287" s="19" t="s">
        <v>416</v>
      </c>
      <c r="D287" s="26" t="s">
        <v>153</v>
      </c>
      <c r="E287" s="32" t="s">
        <v>260</v>
      </c>
      <c r="F287" s="26" t="s">
        <v>304</v>
      </c>
      <c r="G287" s="26" t="s">
        <v>417</v>
      </c>
      <c r="H287" s="117"/>
      <c r="I287" s="26"/>
      <c r="J287" s="26"/>
      <c r="K287" s="117">
        <v>200</v>
      </c>
      <c r="L287" s="26"/>
      <c r="M287" s="26">
        <v>5</v>
      </c>
      <c r="N287" s="26"/>
      <c r="O287" s="26"/>
      <c r="P287" s="26"/>
      <c r="Q287" s="26">
        <v>6</v>
      </c>
      <c r="R287" s="26"/>
      <c r="S287" s="26">
        <v>3</v>
      </c>
      <c r="T287" s="26"/>
      <c r="U287" s="26">
        <v>20</v>
      </c>
      <c r="V287" s="124">
        <f t="shared" si="12"/>
        <v>234</v>
      </c>
      <c r="W287" s="92">
        <v>59.29</v>
      </c>
      <c r="X287" s="30">
        <v>58.9</v>
      </c>
      <c r="Y287" s="30">
        <v>62.7</v>
      </c>
      <c r="Z287" s="131">
        <f t="shared" si="14"/>
        <v>60.29</v>
      </c>
      <c r="AA287" s="131">
        <f t="shared" si="13"/>
        <v>14107.86</v>
      </c>
      <c r="AB287" s="149"/>
    </row>
    <row r="288" spans="1:28" s="25" customFormat="1" x14ac:dyDescent="0.25">
      <c r="A288" s="148"/>
      <c r="B288" s="128">
        <v>286</v>
      </c>
      <c r="C288" s="19" t="s">
        <v>418</v>
      </c>
      <c r="D288" s="26" t="s">
        <v>153</v>
      </c>
      <c r="E288" s="32" t="s">
        <v>16</v>
      </c>
      <c r="F288" s="26" t="s">
        <v>714</v>
      </c>
      <c r="G288" s="26" t="s">
        <v>18</v>
      </c>
      <c r="H288" s="117">
        <v>10</v>
      </c>
      <c r="I288" s="26"/>
      <c r="J288" s="26"/>
      <c r="K288" s="117">
        <v>20</v>
      </c>
      <c r="L288" s="26"/>
      <c r="M288" s="26"/>
      <c r="N288" s="26"/>
      <c r="O288" s="26"/>
      <c r="P288" s="26"/>
      <c r="Q288" s="26">
        <v>2</v>
      </c>
      <c r="R288" s="26"/>
      <c r="S288" s="26"/>
      <c r="T288" s="26"/>
      <c r="U288" s="26">
        <v>10</v>
      </c>
      <c r="V288" s="124">
        <f t="shared" si="12"/>
        <v>42</v>
      </c>
      <c r="W288" s="92">
        <v>4.24</v>
      </c>
      <c r="X288" s="30">
        <v>3.95</v>
      </c>
      <c r="Y288" s="30">
        <f>AVERAGE(4.9,5.6,4.7)</f>
        <v>5.0666666666666664</v>
      </c>
      <c r="Z288" s="131">
        <f t="shared" si="14"/>
        <v>4.41</v>
      </c>
      <c r="AA288" s="131">
        <f t="shared" si="13"/>
        <v>185.22</v>
      </c>
      <c r="AB288" s="149"/>
    </row>
    <row r="289" spans="1:30" s="25" customFormat="1" ht="150" x14ac:dyDescent="0.25">
      <c r="A289" s="148"/>
      <c r="B289" s="14">
        <v>287</v>
      </c>
      <c r="C289" s="19" t="s">
        <v>419</v>
      </c>
      <c r="D289" s="26" t="s">
        <v>24</v>
      </c>
      <c r="E289" s="32" t="s">
        <v>128</v>
      </c>
      <c r="F289" s="26" t="s">
        <v>715</v>
      </c>
      <c r="G289" s="26" t="s">
        <v>18</v>
      </c>
      <c r="H289" s="117">
        <v>200</v>
      </c>
      <c r="I289" s="26"/>
      <c r="J289" s="26"/>
      <c r="K289" s="117">
        <v>20</v>
      </c>
      <c r="L289" s="26"/>
      <c r="M289" s="26"/>
      <c r="N289" s="26"/>
      <c r="O289" s="26"/>
      <c r="P289" s="26"/>
      <c r="Q289" s="26">
        <v>2</v>
      </c>
      <c r="R289" s="26"/>
      <c r="S289" s="26"/>
      <c r="T289" s="26"/>
      <c r="U289" s="26"/>
      <c r="V289" s="124">
        <f t="shared" si="12"/>
        <v>222</v>
      </c>
      <c r="W289" s="92">
        <v>4.58</v>
      </c>
      <c r="X289" s="30">
        <v>4.95</v>
      </c>
      <c r="Y289" s="30">
        <f>AVERAGE(5.04,2.57,3.21)</f>
        <v>3.6066666666666669</v>
      </c>
      <c r="Z289" s="131">
        <f t="shared" si="14"/>
        <v>4.37</v>
      </c>
      <c r="AA289" s="131">
        <f t="shared" si="13"/>
        <v>970.14</v>
      </c>
      <c r="AB289" s="149"/>
    </row>
    <row r="290" spans="1:30" s="25" customFormat="1" ht="150" x14ac:dyDescent="0.25">
      <c r="A290" s="148"/>
      <c r="B290" s="128">
        <v>288</v>
      </c>
      <c r="C290" s="19" t="s">
        <v>420</v>
      </c>
      <c r="D290" s="26" t="s">
        <v>24</v>
      </c>
      <c r="E290" s="32" t="s">
        <v>128</v>
      </c>
      <c r="F290" s="26" t="s">
        <v>716</v>
      </c>
      <c r="G290" s="26" t="s">
        <v>18</v>
      </c>
      <c r="H290" s="117">
        <v>200</v>
      </c>
      <c r="I290" s="26"/>
      <c r="J290" s="26"/>
      <c r="K290" s="117">
        <v>20</v>
      </c>
      <c r="L290" s="26"/>
      <c r="M290" s="26"/>
      <c r="N290" s="26"/>
      <c r="O290" s="26"/>
      <c r="P290" s="26"/>
      <c r="Q290" s="26">
        <v>2</v>
      </c>
      <c r="R290" s="26"/>
      <c r="S290" s="26"/>
      <c r="T290" s="26"/>
      <c r="U290" s="26"/>
      <c r="V290" s="124">
        <f t="shared" si="12"/>
        <v>222</v>
      </c>
      <c r="W290" s="92">
        <v>4.58</v>
      </c>
      <c r="X290" s="30">
        <v>4.95</v>
      </c>
      <c r="Y290" s="30">
        <f>AVERAGE(5.16,3.25,3.43)</f>
        <v>3.9466666666666668</v>
      </c>
      <c r="Z290" s="131">
        <f t="shared" si="14"/>
        <v>4.49</v>
      </c>
      <c r="AA290" s="131">
        <f t="shared" si="13"/>
        <v>996.78000000000009</v>
      </c>
      <c r="AB290" s="149"/>
    </row>
    <row r="291" spans="1:30" s="25" customFormat="1" ht="150" x14ac:dyDescent="0.25">
      <c r="A291" s="148"/>
      <c r="B291" s="128">
        <v>289</v>
      </c>
      <c r="C291" s="19" t="s">
        <v>421</v>
      </c>
      <c r="D291" s="26" t="s">
        <v>24</v>
      </c>
      <c r="E291" s="32" t="s">
        <v>128</v>
      </c>
      <c r="F291" s="26" t="s">
        <v>717</v>
      </c>
      <c r="G291" s="26" t="s">
        <v>18</v>
      </c>
      <c r="H291" s="117">
        <v>180</v>
      </c>
      <c r="I291" s="26"/>
      <c r="J291" s="26"/>
      <c r="K291" s="117">
        <v>20</v>
      </c>
      <c r="L291" s="26"/>
      <c r="M291" s="26"/>
      <c r="N291" s="26"/>
      <c r="O291" s="26"/>
      <c r="P291" s="26"/>
      <c r="Q291" s="26">
        <v>2</v>
      </c>
      <c r="R291" s="26"/>
      <c r="S291" s="26"/>
      <c r="T291" s="26"/>
      <c r="U291" s="26"/>
      <c r="V291" s="124">
        <f t="shared" si="12"/>
        <v>202</v>
      </c>
      <c r="W291" s="92">
        <v>4.58</v>
      </c>
      <c r="X291" s="30">
        <v>4.95</v>
      </c>
      <c r="Y291" s="30">
        <v>4.46</v>
      </c>
      <c r="Z291" s="131">
        <f t="shared" si="14"/>
        <v>4.66</v>
      </c>
      <c r="AA291" s="131">
        <f t="shared" si="13"/>
        <v>941.32</v>
      </c>
      <c r="AB291" s="149"/>
    </row>
    <row r="292" spans="1:30" s="25" customFormat="1" ht="30" x14ac:dyDescent="0.25">
      <c r="A292" s="148"/>
      <c r="B292" s="128">
        <v>290</v>
      </c>
      <c r="C292" s="19" t="s">
        <v>422</v>
      </c>
      <c r="D292" s="26" t="s">
        <v>153</v>
      </c>
      <c r="E292" s="32" t="s">
        <v>317</v>
      </c>
      <c r="F292" s="26" t="s">
        <v>327</v>
      </c>
      <c r="G292" s="26" t="s">
        <v>18</v>
      </c>
      <c r="H292" s="117">
        <v>3</v>
      </c>
      <c r="I292" s="26"/>
      <c r="J292" s="26"/>
      <c r="K292" s="117">
        <v>10</v>
      </c>
      <c r="L292" s="26">
        <v>4</v>
      </c>
      <c r="M292" s="26">
        <v>5</v>
      </c>
      <c r="N292" s="26"/>
      <c r="O292" s="26">
        <v>5</v>
      </c>
      <c r="P292" s="26"/>
      <c r="Q292" s="26">
        <v>2</v>
      </c>
      <c r="R292" s="26">
        <v>2</v>
      </c>
      <c r="S292" s="26">
        <v>2</v>
      </c>
      <c r="T292" s="26"/>
      <c r="U292" s="26"/>
      <c r="V292" s="124">
        <f t="shared" si="12"/>
        <v>33</v>
      </c>
      <c r="W292" s="92">
        <v>399.37</v>
      </c>
      <c r="X292" s="30">
        <v>395</v>
      </c>
      <c r="Y292" s="30">
        <v>213.12</v>
      </c>
      <c r="Z292" s="131">
        <f t="shared" si="14"/>
        <v>335.83</v>
      </c>
      <c r="AA292" s="131">
        <f t="shared" si="13"/>
        <v>11082.39</v>
      </c>
      <c r="AB292" s="149"/>
    </row>
    <row r="293" spans="1:30" s="25" customFormat="1" ht="30" x14ac:dyDescent="0.25">
      <c r="A293" s="148"/>
      <c r="B293" s="14">
        <v>291</v>
      </c>
      <c r="C293" s="19" t="s">
        <v>423</v>
      </c>
      <c r="D293" s="26" t="s">
        <v>153</v>
      </c>
      <c r="E293" s="32" t="s">
        <v>317</v>
      </c>
      <c r="F293" s="26" t="s">
        <v>343</v>
      </c>
      <c r="G293" s="26" t="s">
        <v>18</v>
      </c>
      <c r="H293" s="117">
        <v>2</v>
      </c>
      <c r="I293" s="26"/>
      <c r="J293" s="26"/>
      <c r="K293" s="117">
        <v>10</v>
      </c>
      <c r="L293" s="26">
        <v>2</v>
      </c>
      <c r="M293" s="26">
        <v>5</v>
      </c>
      <c r="N293" s="26"/>
      <c r="O293" s="26">
        <v>5</v>
      </c>
      <c r="P293" s="26"/>
      <c r="Q293" s="26">
        <v>2</v>
      </c>
      <c r="R293" s="26">
        <v>2</v>
      </c>
      <c r="S293" s="26">
        <v>2</v>
      </c>
      <c r="T293" s="26"/>
      <c r="U293" s="26"/>
      <c r="V293" s="124">
        <f t="shared" si="12"/>
        <v>30</v>
      </c>
      <c r="W293" s="92">
        <v>118.86</v>
      </c>
      <c r="X293" s="30">
        <v>152.13</v>
      </c>
      <c r="Y293" s="30">
        <v>116.46</v>
      </c>
      <c r="Z293" s="131">
        <f t="shared" si="14"/>
        <v>129.15</v>
      </c>
      <c r="AA293" s="131">
        <f t="shared" si="13"/>
        <v>3874.5</v>
      </c>
      <c r="AB293" s="149"/>
    </row>
    <row r="294" spans="1:30" s="25" customFormat="1" ht="45" x14ac:dyDescent="0.25">
      <c r="A294" s="148"/>
      <c r="B294" s="128">
        <v>292</v>
      </c>
      <c r="C294" s="19" t="s">
        <v>424</v>
      </c>
      <c r="D294" s="26" t="s">
        <v>153</v>
      </c>
      <c r="E294" s="32" t="s">
        <v>317</v>
      </c>
      <c r="F294" s="26" t="s">
        <v>425</v>
      </c>
      <c r="G294" s="26" t="s">
        <v>18</v>
      </c>
      <c r="H294" s="117"/>
      <c r="I294" s="26"/>
      <c r="J294" s="26"/>
      <c r="K294" s="117">
        <v>10</v>
      </c>
      <c r="L294" s="26">
        <v>20</v>
      </c>
      <c r="M294" s="26">
        <v>10</v>
      </c>
      <c r="N294" s="26"/>
      <c r="O294" s="26">
        <v>5</v>
      </c>
      <c r="P294" s="26"/>
      <c r="Q294" s="26">
        <v>2</v>
      </c>
      <c r="R294" s="26">
        <v>8</v>
      </c>
      <c r="S294" s="26">
        <v>2</v>
      </c>
      <c r="T294" s="26"/>
      <c r="U294" s="26"/>
      <c r="V294" s="124">
        <f t="shared" si="12"/>
        <v>57</v>
      </c>
      <c r="W294" s="92">
        <v>201.87</v>
      </c>
      <c r="X294" s="30">
        <v>345</v>
      </c>
      <c r="Y294" s="30">
        <v>342.25</v>
      </c>
      <c r="Z294" s="131">
        <f t="shared" si="14"/>
        <v>296.37</v>
      </c>
      <c r="AA294" s="131">
        <f t="shared" si="13"/>
        <v>16893.09</v>
      </c>
      <c r="AB294" s="149"/>
    </row>
    <row r="295" spans="1:30" s="103" customFormat="1" ht="45" x14ac:dyDescent="0.25">
      <c r="A295" s="148"/>
      <c r="B295" s="128">
        <v>293</v>
      </c>
      <c r="C295" s="69" t="s">
        <v>660</v>
      </c>
      <c r="D295" s="99" t="s">
        <v>153</v>
      </c>
      <c r="E295" s="100" t="s">
        <v>317</v>
      </c>
      <c r="F295" s="99" t="s">
        <v>425</v>
      </c>
      <c r="G295" s="99" t="s">
        <v>18</v>
      </c>
      <c r="H295" s="132">
        <v>1</v>
      </c>
      <c r="I295" s="99"/>
      <c r="J295" s="99"/>
      <c r="K295" s="132"/>
      <c r="L295" s="99"/>
      <c r="M295" s="99"/>
      <c r="N295" s="99"/>
      <c r="O295" s="99"/>
      <c r="P295" s="99"/>
      <c r="Q295" s="99"/>
      <c r="R295" s="99"/>
      <c r="S295" s="99"/>
      <c r="T295" s="99"/>
      <c r="U295" s="99"/>
      <c r="V295" s="124">
        <f t="shared" si="12"/>
        <v>1</v>
      </c>
      <c r="W295" s="92">
        <v>240.73</v>
      </c>
      <c r="X295" s="68">
        <v>264.83</v>
      </c>
      <c r="Y295" s="68">
        <v>269.74</v>
      </c>
      <c r="Z295" s="131">
        <f t="shared" si="14"/>
        <v>258.43</v>
      </c>
      <c r="AA295" s="131">
        <f t="shared" si="13"/>
        <v>258.43</v>
      </c>
      <c r="AB295" s="149"/>
    </row>
    <row r="296" spans="1:30" s="25" customFormat="1" ht="30" x14ac:dyDescent="0.25">
      <c r="A296" s="148"/>
      <c r="B296" s="128">
        <v>294</v>
      </c>
      <c r="C296" s="19" t="s">
        <v>426</v>
      </c>
      <c r="D296" s="26" t="s">
        <v>153</v>
      </c>
      <c r="E296" s="32" t="s">
        <v>260</v>
      </c>
      <c r="F296" s="26" t="s">
        <v>427</v>
      </c>
      <c r="G296" s="26" t="s">
        <v>18</v>
      </c>
      <c r="H296" s="117">
        <v>13</v>
      </c>
      <c r="I296" s="26"/>
      <c r="J296" s="26"/>
      <c r="K296" s="117">
        <v>10</v>
      </c>
      <c r="L296" s="26"/>
      <c r="M296" s="26"/>
      <c r="N296" s="26"/>
      <c r="O296" s="26"/>
      <c r="P296" s="26"/>
      <c r="Q296" s="26">
        <v>2</v>
      </c>
      <c r="R296" s="26">
        <v>2</v>
      </c>
      <c r="S296" s="26">
        <v>2</v>
      </c>
      <c r="T296" s="26"/>
      <c r="U296" s="26"/>
      <c r="V296" s="124">
        <f t="shared" si="12"/>
        <v>29</v>
      </c>
      <c r="W296" s="92">
        <v>98.67</v>
      </c>
      <c r="X296" s="30">
        <v>89.8</v>
      </c>
      <c r="Y296" s="30">
        <v>89</v>
      </c>
      <c r="Z296" s="131">
        <f t="shared" si="14"/>
        <v>92.49</v>
      </c>
      <c r="AA296" s="131">
        <f t="shared" si="13"/>
        <v>2682.21</v>
      </c>
      <c r="AB296" s="149"/>
    </row>
    <row r="297" spans="1:30" s="25" customFormat="1" ht="30" x14ac:dyDescent="0.25">
      <c r="A297" s="148"/>
      <c r="B297" s="14">
        <v>295</v>
      </c>
      <c r="C297" s="19" t="s">
        <v>428</v>
      </c>
      <c r="D297" s="26" t="s">
        <v>153</v>
      </c>
      <c r="E297" s="32" t="s">
        <v>260</v>
      </c>
      <c r="F297" s="26" t="s">
        <v>427</v>
      </c>
      <c r="G297" s="26" t="s">
        <v>18</v>
      </c>
      <c r="H297" s="117">
        <v>1</v>
      </c>
      <c r="I297" s="26"/>
      <c r="J297" s="26"/>
      <c r="K297" s="117">
        <v>10</v>
      </c>
      <c r="L297" s="26"/>
      <c r="M297" s="26"/>
      <c r="N297" s="26"/>
      <c r="O297" s="26"/>
      <c r="P297" s="26"/>
      <c r="Q297" s="26">
        <v>2</v>
      </c>
      <c r="R297" s="26">
        <v>2</v>
      </c>
      <c r="S297" s="26">
        <v>2</v>
      </c>
      <c r="T297" s="26"/>
      <c r="U297" s="26"/>
      <c r="V297" s="124">
        <f t="shared" si="12"/>
        <v>17</v>
      </c>
      <c r="W297" s="92">
        <v>625.38</v>
      </c>
      <c r="X297" s="30">
        <v>275</v>
      </c>
      <c r="Y297" s="30">
        <v>248.72</v>
      </c>
      <c r="Z297" s="131">
        <f t="shared" si="14"/>
        <v>383.03</v>
      </c>
      <c r="AA297" s="131">
        <f t="shared" si="13"/>
        <v>6511.5099999999993</v>
      </c>
      <c r="AB297" s="149"/>
    </row>
    <row r="298" spans="1:30" s="25" customFormat="1" x14ac:dyDescent="0.25">
      <c r="A298" s="148"/>
      <c r="B298" s="128">
        <v>296</v>
      </c>
      <c r="C298" s="19" t="s">
        <v>429</v>
      </c>
      <c r="D298" s="26" t="s">
        <v>153</v>
      </c>
      <c r="E298" s="32" t="s">
        <v>260</v>
      </c>
      <c r="F298" s="26" t="s">
        <v>370</v>
      </c>
      <c r="G298" s="26" t="s">
        <v>18</v>
      </c>
      <c r="H298" s="117">
        <v>1</v>
      </c>
      <c r="I298" s="26"/>
      <c r="J298" s="26"/>
      <c r="K298" s="117">
        <v>10</v>
      </c>
      <c r="L298" s="26"/>
      <c r="M298" s="26"/>
      <c r="N298" s="26"/>
      <c r="O298" s="26"/>
      <c r="P298" s="26"/>
      <c r="Q298" s="26">
        <v>2</v>
      </c>
      <c r="R298" s="26">
        <v>2</v>
      </c>
      <c r="S298" s="26"/>
      <c r="T298" s="26"/>
      <c r="U298" s="26"/>
      <c r="V298" s="124">
        <f t="shared" si="12"/>
        <v>15</v>
      </c>
      <c r="W298" s="92">
        <v>242.51</v>
      </c>
      <c r="X298" s="30">
        <v>245</v>
      </c>
      <c r="Y298" s="30">
        <v>225.61</v>
      </c>
      <c r="Z298" s="131">
        <f t="shared" si="14"/>
        <v>237.7</v>
      </c>
      <c r="AA298" s="131">
        <f t="shared" si="13"/>
        <v>3565.5</v>
      </c>
      <c r="AB298" s="149"/>
      <c r="AD298" s="34"/>
    </row>
    <row r="299" spans="1:30" s="25" customFormat="1" ht="30" x14ac:dyDescent="0.25">
      <c r="A299" s="148"/>
      <c r="B299" s="128">
        <v>297</v>
      </c>
      <c r="C299" s="19" t="s">
        <v>430</v>
      </c>
      <c r="D299" s="26" t="s">
        <v>153</v>
      </c>
      <c r="E299" s="32" t="s">
        <v>260</v>
      </c>
      <c r="F299" s="26" t="s">
        <v>427</v>
      </c>
      <c r="G299" s="26" t="s">
        <v>18</v>
      </c>
      <c r="H299" s="117">
        <v>5</v>
      </c>
      <c r="I299" s="26"/>
      <c r="J299" s="26"/>
      <c r="K299" s="117">
        <v>10</v>
      </c>
      <c r="L299" s="26"/>
      <c r="M299" s="26"/>
      <c r="N299" s="26"/>
      <c r="O299" s="26"/>
      <c r="P299" s="26"/>
      <c r="Q299" s="26">
        <v>3</v>
      </c>
      <c r="R299" s="26">
        <v>2</v>
      </c>
      <c r="S299" s="26"/>
      <c r="T299" s="26"/>
      <c r="U299" s="26"/>
      <c r="V299" s="124">
        <f t="shared" si="12"/>
        <v>20</v>
      </c>
      <c r="W299" s="92">
        <v>86.88</v>
      </c>
      <c r="X299" s="30">
        <v>89.9</v>
      </c>
      <c r="Y299" s="30">
        <v>85.57</v>
      </c>
      <c r="Z299" s="131">
        <f t="shared" si="14"/>
        <v>87.45</v>
      </c>
      <c r="AA299" s="131">
        <f t="shared" si="13"/>
        <v>1749</v>
      </c>
      <c r="AB299" s="149"/>
    </row>
    <row r="300" spans="1:30" s="25" customFormat="1" x14ac:dyDescent="0.25">
      <c r="A300" s="148"/>
      <c r="B300" s="128">
        <v>298</v>
      </c>
      <c r="C300" s="19" t="s">
        <v>431</v>
      </c>
      <c r="D300" s="26" t="s">
        <v>153</v>
      </c>
      <c r="E300" s="32" t="s">
        <v>260</v>
      </c>
      <c r="F300" s="26" t="s">
        <v>370</v>
      </c>
      <c r="G300" s="26" t="s">
        <v>18</v>
      </c>
      <c r="H300" s="117">
        <v>5</v>
      </c>
      <c r="I300" s="26"/>
      <c r="J300" s="26"/>
      <c r="K300" s="117">
        <v>10</v>
      </c>
      <c r="L300" s="26"/>
      <c r="M300" s="26"/>
      <c r="N300" s="26"/>
      <c r="O300" s="26"/>
      <c r="P300" s="26"/>
      <c r="Q300" s="26">
        <v>3</v>
      </c>
      <c r="R300" s="26">
        <v>2</v>
      </c>
      <c r="S300" s="26"/>
      <c r="T300" s="26"/>
      <c r="U300" s="26"/>
      <c r="V300" s="124">
        <f t="shared" si="12"/>
        <v>20</v>
      </c>
      <c r="W300" s="92">
        <v>41.52</v>
      </c>
      <c r="X300" s="30">
        <v>42.8</v>
      </c>
      <c r="Y300" s="30">
        <v>43.64</v>
      </c>
      <c r="Z300" s="131">
        <f t="shared" si="14"/>
        <v>42.65</v>
      </c>
      <c r="AA300" s="131">
        <f t="shared" si="13"/>
        <v>853</v>
      </c>
      <c r="AB300" s="149"/>
    </row>
    <row r="301" spans="1:30" s="25" customFormat="1" x14ac:dyDescent="0.25">
      <c r="A301" s="148"/>
      <c r="B301" s="14">
        <v>299</v>
      </c>
      <c r="C301" s="19" t="s">
        <v>432</v>
      </c>
      <c r="D301" s="26" t="s">
        <v>153</v>
      </c>
      <c r="E301" s="32" t="s">
        <v>356</v>
      </c>
      <c r="F301" s="26" t="s">
        <v>718</v>
      </c>
      <c r="G301" s="26" t="s">
        <v>18</v>
      </c>
      <c r="H301" s="117"/>
      <c r="I301" s="26"/>
      <c r="J301" s="26"/>
      <c r="K301" s="117">
        <v>10</v>
      </c>
      <c r="L301" s="26"/>
      <c r="M301" s="26">
        <v>2</v>
      </c>
      <c r="N301" s="26"/>
      <c r="O301" s="26"/>
      <c r="P301" s="26"/>
      <c r="Q301" s="26">
        <v>10</v>
      </c>
      <c r="R301" s="26"/>
      <c r="S301" s="26"/>
      <c r="T301" s="26"/>
      <c r="U301" s="26"/>
      <c r="V301" s="124">
        <f t="shared" si="12"/>
        <v>22</v>
      </c>
      <c r="W301" s="92">
        <v>4.79</v>
      </c>
      <c r="X301" s="30">
        <v>4.95</v>
      </c>
      <c r="Y301" s="30">
        <f>AVERAGE(2.29,2,6.56)</f>
        <v>3.6166666666666667</v>
      </c>
      <c r="Z301" s="131">
        <f t="shared" si="14"/>
        <v>4.45</v>
      </c>
      <c r="AA301" s="131">
        <f t="shared" si="13"/>
        <v>97.9</v>
      </c>
      <c r="AB301" s="149"/>
    </row>
    <row r="302" spans="1:30" s="25" customFormat="1" ht="30" x14ac:dyDescent="0.25">
      <c r="A302" s="148"/>
      <c r="B302" s="128">
        <v>300</v>
      </c>
      <c r="C302" s="19" t="s">
        <v>433</v>
      </c>
      <c r="D302" s="26" t="s">
        <v>153</v>
      </c>
      <c r="E302" s="32" t="s">
        <v>170</v>
      </c>
      <c r="F302" s="26" t="s">
        <v>311</v>
      </c>
      <c r="G302" s="26" t="s">
        <v>18</v>
      </c>
      <c r="H302" s="117"/>
      <c r="I302" s="26"/>
      <c r="J302" s="26"/>
      <c r="K302" s="117">
        <v>10</v>
      </c>
      <c r="L302" s="26"/>
      <c r="M302" s="26">
        <v>2</v>
      </c>
      <c r="N302" s="26"/>
      <c r="O302" s="26"/>
      <c r="P302" s="26"/>
      <c r="Q302" s="26">
        <v>1</v>
      </c>
      <c r="R302" s="26"/>
      <c r="S302" s="26"/>
      <c r="T302" s="26"/>
      <c r="U302" s="26"/>
      <c r="V302" s="124">
        <f t="shared" si="12"/>
        <v>13</v>
      </c>
      <c r="W302" s="92">
        <v>173.4</v>
      </c>
      <c r="X302" s="30">
        <v>219.18</v>
      </c>
      <c r="Y302" s="30">
        <f>AVERAGE(195,148.36)</f>
        <v>171.68</v>
      </c>
      <c r="Z302" s="131">
        <f t="shared" si="14"/>
        <v>188.08</v>
      </c>
      <c r="AA302" s="131">
        <f t="shared" si="13"/>
        <v>2445.04</v>
      </c>
      <c r="AB302" s="149"/>
    </row>
    <row r="303" spans="1:30" s="25" customFormat="1" x14ac:dyDescent="0.25">
      <c r="A303" s="148"/>
      <c r="B303" s="128">
        <v>301</v>
      </c>
      <c r="C303" s="19" t="s">
        <v>434</v>
      </c>
      <c r="D303" s="26" t="s">
        <v>153</v>
      </c>
      <c r="E303" s="32" t="s">
        <v>128</v>
      </c>
      <c r="F303" s="26" t="s">
        <v>388</v>
      </c>
      <c r="G303" s="26" t="s">
        <v>18</v>
      </c>
      <c r="H303" s="117"/>
      <c r="I303" s="26"/>
      <c r="J303" s="26"/>
      <c r="K303" s="117">
        <v>5</v>
      </c>
      <c r="L303" s="26">
        <v>2</v>
      </c>
      <c r="M303" s="26">
        <v>3</v>
      </c>
      <c r="N303" s="26"/>
      <c r="O303" s="26"/>
      <c r="P303" s="26"/>
      <c r="Q303" s="26">
        <v>1</v>
      </c>
      <c r="R303" s="26"/>
      <c r="S303" s="26">
        <v>2</v>
      </c>
      <c r="T303" s="26"/>
      <c r="U303" s="26"/>
      <c r="V303" s="124">
        <f t="shared" si="12"/>
        <v>13</v>
      </c>
      <c r="W303" s="92">
        <v>515.54</v>
      </c>
      <c r="X303" s="30">
        <v>625</v>
      </c>
      <c r="Y303" s="30">
        <f>AVERAGE(425,344.5)</f>
        <v>384.75</v>
      </c>
      <c r="Z303" s="131">
        <f t="shared" si="14"/>
        <v>508.43</v>
      </c>
      <c r="AA303" s="131">
        <f t="shared" si="13"/>
        <v>6609.59</v>
      </c>
      <c r="AB303" s="149"/>
    </row>
    <row r="304" spans="1:30" s="25" customFormat="1" ht="49.5" customHeight="1" x14ac:dyDescent="0.25">
      <c r="A304" s="148"/>
      <c r="B304" s="128">
        <v>302</v>
      </c>
      <c r="C304" s="19" t="s">
        <v>435</v>
      </c>
      <c r="D304" s="26" t="s">
        <v>24</v>
      </c>
      <c r="E304" s="32" t="s">
        <v>128</v>
      </c>
      <c r="F304" s="26" t="s">
        <v>388</v>
      </c>
      <c r="G304" s="26" t="s">
        <v>18</v>
      </c>
      <c r="H304" s="117"/>
      <c r="I304" s="26"/>
      <c r="J304" s="26"/>
      <c r="K304" s="117">
        <v>10</v>
      </c>
      <c r="L304" s="26">
        <v>2</v>
      </c>
      <c r="M304" s="26">
        <v>2</v>
      </c>
      <c r="N304" s="26"/>
      <c r="O304" s="26"/>
      <c r="P304" s="26"/>
      <c r="Q304" s="26">
        <v>1</v>
      </c>
      <c r="R304" s="26">
        <v>2</v>
      </c>
      <c r="S304" s="26"/>
      <c r="T304" s="26"/>
      <c r="U304" s="26"/>
      <c r="V304" s="124">
        <f t="shared" si="12"/>
        <v>17</v>
      </c>
      <c r="W304" s="92">
        <v>929.21</v>
      </c>
      <c r="X304" s="30">
        <v>1110</v>
      </c>
      <c r="Y304" s="30">
        <v>1419.37</v>
      </c>
      <c r="Z304" s="131">
        <f t="shared" si="14"/>
        <v>1152.8599999999999</v>
      </c>
      <c r="AA304" s="131">
        <f t="shared" si="13"/>
        <v>19598.62</v>
      </c>
      <c r="AB304" s="149"/>
    </row>
    <row r="305" spans="1:28" s="25" customFormat="1" x14ac:dyDescent="0.25">
      <c r="A305" s="148"/>
      <c r="B305" s="14">
        <v>303</v>
      </c>
      <c r="C305" s="19" t="s">
        <v>436</v>
      </c>
      <c r="D305" s="26" t="s">
        <v>24</v>
      </c>
      <c r="E305" s="32" t="s">
        <v>317</v>
      </c>
      <c r="F305" s="26" t="s">
        <v>437</v>
      </c>
      <c r="G305" s="26" t="s">
        <v>18</v>
      </c>
      <c r="H305" s="117">
        <v>2</v>
      </c>
      <c r="I305" s="26"/>
      <c r="J305" s="26"/>
      <c r="K305" s="117">
        <v>10</v>
      </c>
      <c r="L305" s="26"/>
      <c r="M305" s="26">
        <v>1</v>
      </c>
      <c r="N305" s="26"/>
      <c r="O305" s="26">
        <v>5</v>
      </c>
      <c r="P305" s="26"/>
      <c r="Q305" s="26">
        <v>1</v>
      </c>
      <c r="R305" s="26">
        <v>2</v>
      </c>
      <c r="S305" s="26"/>
      <c r="T305" s="26"/>
      <c r="U305" s="26">
        <v>5</v>
      </c>
      <c r="V305" s="124">
        <f t="shared" si="12"/>
        <v>26</v>
      </c>
      <c r="W305" s="92">
        <v>238.99</v>
      </c>
      <c r="X305" s="30">
        <v>345</v>
      </c>
      <c r="Y305" s="30">
        <v>283.99</v>
      </c>
      <c r="Z305" s="131">
        <f t="shared" si="14"/>
        <v>289.32</v>
      </c>
      <c r="AA305" s="131">
        <f t="shared" si="13"/>
        <v>7522.32</v>
      </c>
      <c r="AB305" s="149"/>
    </row>
    <row r="306" spans="1:28" s="25" customFormat="1" ht="33" customHeight="1" x14ac:dyDescent="0.25">
      <c r="A306" s="148"/>
      <c r="B306" s="128">
        <v>304</v>
      </c>
      <c r="C306" s="19" t="s">
        <v>438</v>
      </c>
      <c r="D306" s="26" t="s">
        <v>29</v>
      </c>
      <c r="E306" s="32" t="s">
        <v>439</v>
      </c>
      <c r="F306" s="26" t="s">
        <v>440</v>
      </c>
      <c r="G306" s="26" t="s">
        <v>18</v>
      </c>
      <c r="H306" s="117">
        <v>4</v>
      </c>
      <c r="I306" s="26"/>
      <c r="J306" s="26"/>
      <c r="K306" s="117">
        <v>10</v>
      </c>
      <c r="L306" s="26"/>
      <c r="M306" s="26">
        <v>10</v>
      </c>
      <c r="N306" s="26"/>
      <c r="O306" s="26">
        <v>2</v>
      </c>
      <c r="P306" s="26"/>
      <c r="Q306" s="26">
        <v>1</v>
      </c>
      <c r="R306" s="26">
        <v>10</v>
      </c>
      <c r="S306" s="26"/>
      <c r="T306" s="26"/>
      <c r="U306" s="26"/>
      <c r="V306" s="124">
        <f t="shared" si="12"/>
        <v>37</v>
      </c>
      <c r="W306" s="92">
        <v>106.3</v>
      </c>
      <c r="X306" s="30">
        <v>189.3</v>
      </c>
      <c r="Y306" s="30">
        <f>AVERAGE(141,110.83)</f>
        <v>125.91499999999999</v>
      </c>
      <c r="Z306" s="131">
        <f t="shared" si="14"/>
        <v>140.5</v>
      </c>
      <c r="AA306" s="131">
        <f t="shared" si="13"/>
        <v>5198.5</v>
      </c>
      <c r="AB306" s="149"/>
    </row>
    <row r="307" spans="1:28" s="25" customFormat="1" x14ac:dyDescent="0.25">
      <c r="A307" s="148"/>
      <c r="B307" s="128">
        <v>305</v>
      </c>
      <c r="C307" s="19" t="s">
        <v>441</v>
      </c>
      <c r="D307" s="26" t="s">
        <v>24</v>
      </c>
      <c r="E307" s="32" t="s">
        <v>317</v>
      </c>
      <c r="F307" s="26" t="s">
        <v>425</v>
      </c>
      <c r="G307" s="26" t="s">
        <v>18</v>
      </c>
      <c r="H307" s="117"/>
      <c r="I307" s="26"/>
      <c r="J307" s="26"/>
      <c r="K307" s="117">
        <v>10</v>
      </c>
      <c r="L307" s="26">
        <v>10</v>
      </c>
      <c r="M307" s="26">
        <v>12</v>
      </c>
      <c r="N307" s="26"/>
      <c r="O307" s="26">
        <v>5</v>
      </c>
      <c r="P307" s="26">
        <v>8</v>
      </c>
      <c r="Q307" s="26">
        <v>3</v>
      </c>
      <c r="R307" s="26">
        <v>8</v>
      </c>
      <c r="S307" s="26">
        <v>2</v>
      </c>
      <c r="T307" s="26"/>
      <c r="U307" s="26">
        <v>10</v>
      </c>
      <c r="V307" s="124">
        <f t="shared" si="12"/>
        <v>68</v>
      </c>
      <c r="W307" s="92">
        <v>30.95</v>
      </c>
      <c r="X307" s="30">
        <v>62.8</v>
      </c>
      <c r="Y307" s="30">
        <v>34.450000000000003</v>
      </c>
      <c r="Z307" s="131">
        <f t="shared" si="14"/>
        <v>42.73</v>
      </c>
      <c r="AA307" s="131">
        <f t="shared" si="13"/>
        <v>2905.64</v>
      </c>
      <c r="AB307" s="149"/>
    </row>
    <row r="308" spans="1:28" s="25" customFormat="1" x14ac:dyDescent="0.25">
      <c r="A308" s="148"/>
      <c r="B308" s="128">
        <v>306</v>
      </c>
      <c r="C308" s="19" t="s">
        <v>442</v>
      </c>
      <c r="D308" s="26" t="s">
        <v>24</v>
      </c>
      <c r="E308" s="32" t="s">
        <v>317</v>
      </c>
      <c r="F308" s="26" t="s">
        <v>713</v>
      </c>
      <c r="G308" s="26" t="s">
        <v>18</v>
      </c>
      <c r="H308" s="117">
        <v>1</v>
      </c>
      <c r="I308" s="26"/>
      <c r="J308" s="26"/>
      <c r="K308" s="117">
        <v>10</v>
      </c>
      <c r="L308" s="26"/>
      <c r="M308" s="26">
        <v>5</v>
      </c>
      <c r="N308" s="26"/>
      <c r="O308" s="26">
        <v>2</v>
      </c>
      <c r="P308" s="26"/>
      <c r="Q308" s="26">
        <v>2</v>
      </c>
      <c r="R308" s="26">
        <v>5</v>
      </c>
      <c r="S308" s="26">
        <v>3</v>
      </c>
      <c r="T308" s="26"/>
      <c r="U308" s="26">
        <v>20</v>
      </c>
      <c r="V308" s="124">
        <f t="shared" si="12"/>
        <v>48</v>
      </c>
      <c r="W308" s="92">
        <v>97.05</v>
      </c>
      <c r="X308" s="30">
        <v>110</v>
      </c>
      <c r="Y308" s="30">
        <v>104</v>
      </c>
      <c r="Z308" s="131">
        <f t="shared" si="14"/>
        <v>103.68</v>
      </c>
      <c r="AA308" s="131">
        <f t="shared" si="13"/>
        <v>4976.6400000000003</v>
      </c>
      <c r="AB308" s="149"/>
    </row>
    <row r="309" spans="1:28" s="25" customFormat="1" x14ac:dyDescent="0.25">
      <c r="A309" s="148"/>
      <c r="B309" s="14">
        <v>307</v>
      </c>
      <c r="C309" s="19" t="s">
        <v>443</v>
      </c>
      <c r="D309" s="26" t="s">
        <v>24</v>
      </c>
      <c r="E309" s="32" t="s">
        <v>317</v>
      </c>
      <c r="F309" s="26" t="s">
        <v>713</v>
      </c>
      <c r="G309" s="26" t="s">
        <v>18</v>
      </c>
      <c r="H309" s="117">
        <v>1</v>
      </c>
      <c r="I309" s="26"/>
      <c r="J309" s="26"/>
      <c r="K309" s="117">
        <v>10</v>
      </c>
      <c r="L309" s="26"/>
      <c r="M309" s="26">
        <v>5</v>
      </c>
      <c r="N309" s="26"/>
      <c r="O309" s="26"/>
      <c r="P309" s="26"/>
      <c r="Q309" s="26">
        <v>2</v>
      </c>
      <c r="R309" s="26">
        <v>5</v>
      </c>
      <c r="S309" s="26">
        <v>3</v>
      </c>
      <c r="T309" s="26"/>
      <c r="U309" s="26">
        <v>20</v>
      </c>
      <c r="V309" s="124">
        <f t="shared" si="12"/>
        <v>46</v>
      </c>
      <c r="W309" s="92">
        <v>97.05</v>
      </c>
      <c r="X309" s="30">
        <v>110</v>
      </c>
      <c r="Y309" s="30">
        <v>89.9</v>
      </c>
      <c r="Z309" s="131">
        <f t="shared" si="14"/>
        <v>98.98</v>
      </c>
      <c r="AA309" s="131">
        <f t="shared" si="13"/>
        <v>4553.08</v>
      </c>
      <c r="AB309" s="149"/>
    </row>
    <row r="310" spans="1:28" s="25" customFormat="1" x14ac:dyDescent="0.25">
      <c r="A310" s="148"/>
      <c r="B310" s="128">
        <v>308</v>
      </c>
      <c r="C310" s="19" t="s">
        <v>444</v>
      </c>
      <c r="D310" s="26" t="s">
        <v>24</v>
      </c>
      <c r="E310" s="32" t="s">
        <v>317</v>
      </c>
      <c r="F310" s="26" t="s">
        <v>713</v>
      </c>
      <c r="G310" s="26" t="s">
        <v>18</v>
      </c>
      <c r="H310" s="117">
        <v>1</v>
      </c>
      <c r="I310" s="26"/>
      <c r="J310" s="26"/>
      <c r="K310" s="117">
        <v>10</v>
      </c>
      <c r="L310" s="26"/>
      <c r="M310" s="26">
        <v>5</v>
      </c>
      <c r="N310" s="26"/>
      <c r="O310" s="26"/>
      <c r="P310" s="26"/>
      <c r="Q310" s="26">
        <v>2</v>
      </c>
      <c r="R310" s="26">
        <v>5</v>
      </c>
      <c r="S310" s="26">
        <v>3</v>
      </c>
      <c r="T310" s="26"/>
      <c r="U310" s="26">
        <v>20</v>
      </c>
      <c r="V310" s="124">
        <f t="shared" si="12"/>
        <v>46</v>
      </c>
      <c r="W310" s="92">
        <v>97.05</v>
      </c>
      <c r="X310" s="30">
        <v>110</v>
      </c>
      <c r="Y310" s="30">
        <v>104</v>
      </c>
      <c r="Z310" s="131">
        <f t="shared" si="14"/>
        <v>103.68</v>
      </c>
      <c r="AA310" s="131">
        <f t="shared" si="13"/>
        <v>4769.2800000000007</v>
      </c>
      <c r="AB310" s="149"/>
    </row>
    <row r="311" spans="1:28" s="5" customFormat="1" x14ac:dyDescent="0.25">
      <c r="A311" s="148"/>
      <c r="B311" s="128">
        <v>309</v>
      </c>
      <c r="C311" s="37" t="s">
        <v>445</v>
      </c>
      <c r="D311" s="38" t="s">
        <v>153</v>
      </c>
      <c r="E311" s="39" t="s">
        <v>446</v>
      </c>
      <c r="F311" s="38" t="s">
        <v>447</v>
      </c>
      <c r="G311" s="38" t="s">
        <v>18</v>
      </c>
      <c r="H311" s="120"/>
      <c r="I311" s="122">
        <v>20</v>
      </c>
      <c r="J311" s="38"/>
      <c r="K311" s="120">
        <v>20</v>
      </c>
      <c r="L311" s="38"/>
      <c r="M311" s="38"/>
      <c r="N311" s="38"/>
      <c r="O311" s="38"/>
      <c r="P311" s="38"/>
      <c r="Q311" s="38">
        <v>2</v>
      </c>
      <c r="R311" s="122">
        <v>15</v>
      </c>
      <c r="S311" s="38"/>
      <c r="T311" s="38"/>
      <c r="U311" s="38">
        <v>10</v>
      </c>
      <c r="V311" s="124">
        <f t="shared" si="12"/>
        <v>67</v>
      </c>
      <c r="W311" s="97">
        <v>22.25</v>
      </c>
      <c r="X311" s="40">
        <v>19.8</v>
      </c>
      <c r="Y311" s="30">
        <f>AVERAGE(22.2,25,15.67)</f>
        <v>20.956666666666667</v>
      </c>
      <c r="Z311" s="131">
        <f t="shared" si="14"/>
        <v>21</v>
      </c>
      <c r="AA311" s="131">
        <f t="shared" si="13"/>
        <v>1407</v>
      </c>
      <c r="AB311" s="149"/>
    </row>
    <row r="312" spans="1:28" s="5" customFormat="1" ht="90.75" customHeight="1" x14ac:dyDescent="0.25">
      <c r="A312" s="150">
        <v>4</v>
      </c>
      <c r="B312" s="80">
        <v>310</v>
      </c>
      <c r="C312" s="62" t="s">
        <v>595</v>
      </c>
      <c r="D312" s="81" t="s">
        <v>24</v>
      </c>
      <c r="E312" s="82" t="s">
        <v>221</v>
      </c>
      <c r="F312" s="81" t="s">
        <v>448</v>
      </c>
      <c r="G312" s="81" t="s">
        <v>18</v>
      </c>
      <c r="H312" s="114"/>
      <c r="I312" s="81"/>
      <c r="J312" s="81"/>
      <c r="K312" s="114">
        <v>105</v>
      </c>
      <c r="L312" s="81"/>
      <c r="M312" s="81">
        <v>10</v>
      </c>
      <c r="N312" s="81"/>
      <c r="O312" s="81">
        <v>10</v>
      </c>
      <c r="P312" s="81"/>
      <c r="Q312" s="81">
        <v>20</v>
      </c>
      <c r="R312" s="81">
        <v>20</v>
      </c>
      <c r="S312" s="81">
        <v>100</v>
      </c>
      <c r="T312" s="81">
        <v>6</v>
      </c>
      <c r="U312" s="81">
        <v>100</v>
      </c>
      <c r="V312" s="125">
        <f t="shared" si="12"/>
        <v>371</v>
      </c>
      <c r="W312" s="96">
        <v>26.9</v>
      </c>
      <c r="X312" s="61">
        <v>66.900000000000006</v>
      </c>
      <c r="Y312" s="61">
        <v>41.57</v>
      </c>
      <c r="Z312" s="126">
        <f t="shared" si="14"/>
        <v>45.12</v>
      </c>
      <c r="AA312" s="126">
        <f t="shared" si="13"/>
        <v>16739.52</v>
      </c>
      <c r="AB312" s="151">
        <f>SUM(AA312:AA392)</f>
        <v>1298455.29</v>
      </c>
    </row>
    <row r="313" spans="1:28" s="5" customFormat="1" ht="97.5" customHeight="1" x14ac:dyDescent="0.25">
      <c r="A313" s="150"/>
      <c r="B313" s="85">
        <v>311</v>
      </c>
      <c r="C313" s="62" t="s">
        <v>596</v>
      </c>
      <c r="D313" s="81" t="s">
        <v>24</v>
      </c>
      <c r="E313" s="82" t="s">
        <v>272</v>
      </c>
      <c r="F313" s="81" t="s">
        <v>449</v>
      </c>
      <c r="G313" s="81" t="s">
        <v>18</v>
      </c>
      <c r="H313" s="114">
        <v>2</v>
      </c>
      <c r="I313" s="81">
        <v>100</v>
      </c>
      <c r="J313" s="81"/>
      <c r="K313" s="114">
        <v>50</v>
      </c>
      <c r="L313" s="81"/>
      <c r="M313" s="81">
        <v>50</v>
      </c>
      <c r="N313" s="81"/>
      <c r="O313" s="81">
        <v>10</v>
      </c>
      <c r="P313" s="81"/>
      <c r="Q313" s="81">
        <v>20</v>
      </c>
      <c r="R313" s="81">
        <v>100</v>
      </c>
      <c r="S313" s="81">
        <v>200</v>
      </c>
      <c r="T313" s="81">
        <v>6</v>
      </c>
      <c r="U313" s="81">
        <v>80</v>
      </c>
      <c r="V313" s="125">
        <f t="shared" si="12"/>
        <v>618</v>
      </c>
      <c r="W313" s="96">
        <v>15.9</v>
      </c>
      <c r="X313" s="61">
        <v>27.8</v>
      </c>
      <c r="Y313" s="61">
        <f>AVERAGE(12.76, 19, 19.66)</f>
        <v>17.14</v>
      </c>
      <c r="Z313" s="126">
        <f t="shared" si="14"/>
        <v>20.28</v>
      </c>
      <c r="AA313" s="126">
        <f t="shared" si="13"/>
        <v>12533.04</v>
      </c>
      <c r="AB313" s="151"/>
    </row>
    <row r="314" spans="1:28" s="5" customFormat="1" ht="96" customHeight="1" x14ac:dyDescent="0.25">
      <c r="A314" s="150"/>
      <c r="B314" s="80">
        <v>312</v>
      </c>
      <c r="C314" s="62" t="s">
        <v>597</v>
      </c>
      <c r="D314" s="81" t="s">
        <v>24</v>
      </c>
      <c r="E314" s="82" t="s">
        <v>221</v>
      </c>
      <c r="F314" s="81" t="s">
        <v>450</v>
      </c>
      <c r="G314" s="81" t="s">
        <v>18</v>
      </c>
      <c r="H314" s="114"/>
      <c r="I314" s="81"/>
      <c r="J314" s="81"/>
      <c r="K314" s="114">
        <v>100</v>
      </c>
      <c r="L314" s="81"/>
      <c r="M314" s="81"/>
      <c r="N314" s="81"/>
      <c r="O314" s="81"/>
      <c r="P314" s="81"/>
      <c r="Q314" s="81">
        <v>10</v>
      </c>
      <c r="R314" s="81">
        <v>4</v>
      </c>
      <c r="S314" s="81"/>
      <c r="T314" s="81">
        <v>6</v>
      </c>
      <c r="U314" s="81">
        <v>50</v>
      </c>
      <c r="V314" s="125">
        <f t="shared" si="12"/>
        <v>170</v>
      </c>
      <c r="W314" s="96">
        <v>19.899999999999999</v>
      </c>
      <c r="X314" s="61">
        <v>48.9</v>
      </c>
      <c r="Y314" s="61">
        <f>AVERAGE(26.63,16.98)</f>
        <v>21.805</v>
      </c>
      <c r="Z314" s="126">
        <f t="shared" si="14"/>
        <v>30.2</v>
      </c>
      <c r="AA314" s="126">
        <f t="shared" si="13"/>
        <v>5134</v>
      </c>
      <c r="AB314" s="151"/>
    </row>
    <row r="315" spans="1:28" s="5" customFormat="1" ht="86.25" customHeight="1" x14ac:dyDescent="0.25">
      <c r="A315" s="150"/>
      <c r="B315" s="80">
        <v>313</v>
      </c>
      <c r="C315" s="62" t="s">
        <v>598</v>
      </c>
      <c r="D315" s="81" t="s">
        <v>24</v>
      </c>
      <c r="E315" s="82" t="s">
        <v>221</v>
      </c>
      <c r="F315" s="81" t="s">
        <v>451</v>
      </c>
      <c r="G315" s="81" t="s">
        <v>18</v>
      </c>
      <c r="H315" s="114"/>
      <c r="I315" s="81"/>
      <c r="J315" s="81"/>
      <c r="K315" s="114">
        <v>100</v>
      </c>
      <c r="L315" s="81"/>
      <c r="M315" s="81"/>
      <c r="N315" s="81"/>
      <c r="O315" s="81"/>
      <c r="P315" s="81"/>
      <c r="Q315" s="81">
        <v>10</v>
      </c>
      <c r="R315" s="81"/>
      <c r="S315" s="81"/>
      <c r="T315" s="81">
        <v>6</v>
      </c>
      <c r="U315" s="81">
        <v>50</v>
      </c>
      <c r="V315" s="125">
        <f t="shared" si="12"/>
        <v>166</v>
      </c>
      <c r="W315" s="96">
        <v>24.9</v>
      </c>
      <c r="X315" s="61">
        <v>48.9</v>
      </c>
      <c r="Y315" s="61">
        <v>16.98</v>
      </c>
      <c r="Z315" s="126">
        <f t="shared" si="14"/>
        <v>30.26</v>
      </c>
      <c r="AA315" s="126">
        <f t="shared" si="13"/>
        <v>5023.16</v>
      </c>
      <c r="AB315" s="151"/>
    </row>
    <row r="316" spans="1:28" s="5" customFormat="1" ht="86.25" customHeight="1" x14ac:dyDescent="0.25">
      <c r="A316" s="150"/>
      <c r="B316" s="80">
        <v>314</v>
      </c>
      <c r="C316" s="62" t="s">
        <v>599</v>
      </c>
      <c r="D316" s="81" t="s">
        <v>24</v>
      </c>
      <c r="E316" s="82" t="s">
        <v>221</v>
      </c>
      <c r="F316" s="81" t="s">
        <v>452</v>
      </c>
      <c r="G316" s="81" t="s">
        <v>18</v>
      </c>
      <c r="H316" s="114"/>
      <c r="I316" s="81"/>
      <c r="J316" s="81"/>
      <c r="K316" s="114">
        <v>100</v>
      </c>
      <c r="L316" s="81"/>
      <c r="M316" s="81"/>
      <c r="N316" s="81"/>
      <c r="O316" s="81"/>
      <c r="P316" s="81"/>
      <c r="Q316" s="81">
        <v>10</v>
      </c>
      <c r="R316" s="81"/>
      <c r="S316" s="81"/>
      <c r="T316" s="81">
        <v>6</v>
      </c>
      <c r="U316" s="81"/>
      <c r="V316" s="125">
        <f t="shared" si="12"/>
        <v>116</v>
      </c>
      <c r="W316" s="96">
        <v>39.9</v>
      </c>
      <c r="X316" s="61">
        <v>48.9</v>
      </c>
      <c r="Y316" s="61">
        <f>AVERAGE(15.28,16.55)</f>
        <v>15.914999999999999</v>
      </c>
      <c r="Z316" s="126">
        <f t="shared" si="14"/>
        <v>34.9</v>
      </c>
      <c r="AA316" s="126">
        <f t="shared" si="13"/>
        <v>4048.3999999999996</v>
      </c>
      <c r="AB316" s="151"/>
    </row>
    <row r="317" spans="1:28" s="5" customFormat="1" ht="63" customHeight="1" x14ac:dyDescent="0.25">
      <c r="A317" s="150"/>
      <c r="B317" s="85">
        <v>315</v>
      </c>
      <c r="C317" s="62" t="s">
        <v>600</v>
      </c>
      <c r="D317" s="81" t="s">
        <v>29</v>
      </c>
      <c r="E317" s="82" t="s">
        <v>170</v>
      </c>
      <c r="F317" s="81" t="s">
        <v>453</v>
      </c>
      <c r="G317" s="81" t="s">
        <v>18</v>
      </c>
      <c r="H317" s="114"/>
      <c r="I317" s="81"/>
      <c r="J317" s="81"/>
      <c r="K317" s="114">
        <v>10</v>
      </c>
      <c r="L317" s="81"/>
      <c r="M317" s="81"/>
      <c r="N317" s="81"/>
      <c r="O317" s="81">
        <v>100</v>
      </c>
      <c r="P317" s="81"/>
      <c r="Q317" s="81">
        <v>10</v>
      </c>
      <c r="R317" s="81">
        <v>20</v>
      </c>
      <c r="S317" s="81"/>
      <c r="T317" s="81"/>
      <c r="U317" s="81"/>
      <c r="V317" s="125">
        <f t="shared" si="12"/>
        <v>140</v>
      </c>
      <c r="W317" s="96">
        <v>25</v>
      </c>
      <c r="X317" s="61">
        <v>39.26</v>
      </c>
      <c r="Y317" s="61">
        <f>AVERAGE(14.8,22.4)</f>
        <v>18.600000000000001</v>
      </c>
      <c r="Z317" s="126">
        <f t="shared" si="14"/>
        <v>27.62</v>
      </c>
      <c r="AA317" s="126">
        <f t="shared" si="13"/>
        <v>3866.8</v>
      </c>
      <c r="AB317" s="151"/>
    </row>
    <row r="318" spans="1:28" s="5" customFormat="1" ht="77.25" customHeight="1" x14ac:dyDescent="0.25">
      <c r="A318" s="150"/>
      <c r="B318" s="80">
        <v>316</v>
      </c>
      <c r="C318" s="62" t="s">
        <v>601</v>
      </c>
      <c r="D318" s="81" t="s">
        <v>24</v>
      </c>
      <c r="E318" s="82" t="s">
        <v>221</v>
      </c>
      <c r="F318" s="81" t="s">
        <v>454</v>
      </c>
      <c r="G318" s="59" t="s">
        <v>18</v>
      </c>
      <c r="H318" s="115"/>
      <c r="I318" s="59"/>
      <c r="J318" s="59"/>
      <c r="K318" s="115">
        <v>50</v>
      </c>
      <c r="L318" s="59"/>
      <c r="M318" s="59"/>
      <c r="N318" s="59"/>
      <c r="O318" s="59"/>
      <c r="P318" s="59"/>
      <c r="Q318" s="59">
        <v>10</v>
      </c>
      <c r="R318" s="59"/>
      <c r="S318" s="59"/>
      <c r="T318" s="59">
        <v>6</v>
      </c>
      <c r="U318" s="59"/>
      <c r="V318" s="125">
        <f t="shared" si="12"/>
        <v>66</v>
      </c>
      <c r="W318" s="96">
        <v>96</v>
      </c>
      <c r="X318" s="61">
        <v>108.9</v>
      </c>
      <c r="Y318" s="61">
        <v>95.79</v>
      </c>
      <c r="Z318" s="126">
        <f t="shared" si="14"/>
        <v>100.23</v>
      </c>
      <c r="AA318" s="126">
        <f t="shared" si="13"/>
        <v>6615.18</v>
      </c>
      <c r="AB318" s="151"/>
    </row>
    <row r="319" spans="1:28" s="5" customFormat="1" ht="71.25" customHeight="1" x14ac:dyDescent="0.25">
      <c r="A319" s="150"/>
      <c r="B319" s="80">
        <v>317</v>
      </c>
      <c r="C319" s="62" t="s">
        <v>602</v>
      </c>
      <c r="D319" s="81" t="s">
        <v>24</v>
      </c>
      <c r="E319" s="82" t="s">
        <v>221</v>
      </c>
      <c r="F319" s="81" t="s">
        <v>719</v>
      </c>
      <c r="G319" s="59" t="s">
        <v>18</v>
      </c>
      <c r="H319" s="115"/>
      <c r="I319" s="59"/>
      <c r="J319" s="59"/>
      <c r="K319" s="115">
        <v>50</v>
      </c>
      <c r="L319" s="59"/>
      <c r="M319" s="59"/>
      <c r="N319" s="59"/>
      <c r="O319" s="59"/>
      <c r="P319" s="59">
        <v>5</v>
      </c>
      <c r="Q319" s="59">
        <v>10</v>
      </c>
      <c r="R319" s="59"/>
      <c r="S319" s="59"/>
      <c r="T319" s="59">
        <v>16</v>
      </c>
      <c r="U319" s="59"/>
      <c r="V319" s="125">
        <f t="shared" si="12"/>
        <v>81</v>
      </c>
      <c r="W319" s="96">
        <v>62</v>
      </c>
      <c r="X319" s="61">
        <v>74.900000000000006</v>
      </c>
      <c r="Y319" s="61">
        <v>57.66</v>
      </c>
      <c r="Z319" s="126">
        <f t="shared" si="14"/>
        <v>64.849999999999994</v>
      </c>
      <c r="AA319" s="126">
        <f t="shared" si="13"/>
        <v>5252.8499999999995</v>
      </c>
      <c r="AB319" s="151"/>
    </row>
    <row r="320" spans="1:28" s="25" customFormat="1" ht="29.25" customHeight="1" x14ac:dyDescent="0.25">
      <c r="A320" s="150"/>
      <c r="B320" s="80">
        <v>318</v>
      </c>
      <c r="C320" s="62" t="s">
        <v>603</v>
      </c>
      <c r="D320" s="59" t="s">
        <v>24</v>
      </c>
      <c r="E320" s="60" t="s">
        <v>221</v>
      </c>
      <c r="F320" s="59" t="s">
        <v>455</v>
      </c>
      <c r="G320" s="59" t="s">
        <v>18</v>
      </c>
      <c r="H320" s="115">
        <v>200</v>
      </c>
      <c r="I320" s="59"/>
      <c r="J320" s="59"/>
      <c r="K320" s="115">
        <v>50</v>
      </c>
      <c r="L320" s="59">
        <v>100</v>
      </c>
      <c r="M320" s="59">
        <v>220</v>
      </c>
      <c r="N320" s="59">
        <v>30</v>
      </c>
      <c r="O320" s="59">
        <v>100</v>
      </c>
      <c r="P320" s="59">
        <v>200</v>
      </c>
      <c r="Q320" s="59">
        <v>10</v>
      </c>
      <c r="R320" s="59">
        <v>10</v>
      </c>
      <c r="S320" s="59">
        <v>50</v>
      </c>
      <c r="T320" s="59">
        <v>5</v>
      </c>
      <c r="U320" s="59">
        <v>100</v>
      </c>
      <c r="V320" s="125">
        <f t="shared" si="12"/>
        <v>1075</v>
      </c>
      <c r="W320" s="96">
        <v>9.9</v>
      </c>
      <c r="X320" s="61">
        <v>12.9</v>
      </c>
      <c r="Y320" s="61">
        <f>AVERAGE(8,7.9,5.58)</f>
        <v>7.16</v>
      </c>
      <c r="Z320" s="126">
        <f t="shared" si="14"/>
        <v>9.98</v>
      </c>
      <c r="AA320" s="126">
        <f t="shared" si="13"/>
        <v>10728.5</v>
      </c>
      <c r="AB320" s="151"/>
    </row>
    <row r="321" spans="1:28" s="25" customFormat="1" ht="29.25" customHeight="1" x14ac:dyDescent="0.25">
      <c r="A321" s="150"/>
      <c r="B321" s="85">
        <v>319</v>
      </c>
      <c r="C321" s="62" t="s">
        <v>674</v>
      </c>
      <c r="D321" s="59" t="s">
        <v>24</v>
      </c>
      <c r="E321" s="60" t="s">
        <v>221</v>
      </c>
      <c r="F321" s="59" t="s">
        <v>675</v>
      </c>
      <c r="G321" s="59" t="s">
        <v>18</v>
      </c>
      <c r="H321" s="115">
        <v>200</v>
      </c>
      <c r="I321" s="59"/>
      <c r="J321" s="59"/>
      <c r="K321" s="115"/>
      <c r="L321" s="59"/>
      <c r="M321" s="59"/>
      <c r="N321" s="59"/>
      <c r="O321" s="59"/>
      <c r="P321" s="59"/>
      <c r="Q321" s="59"/>
      <c r="R321" s="59"/>
      <c r="S321" s="59"/>
      <c r="T321" s="59"/>
      <c r="U321" s="59"/>
      <c r="V321" s="125">
        <f t="shared" si="12"/>
        <v>200</v>
      </c>
      <c r="W321" s="96">
        <v>21.97</v>
      </c>
      <c r="X321" s="61">
        <v>24.9</v>
      </c>
      <c r="Y321" s="61">
        <v>34.9</v>
      </c>
      <c r="Z321" s="126">
        <f t="shared" si="14"/>
        <v>27.25</v>
      </c>
      <c r="AA321" s="126">
        <f t="shared" si="13"/>
        <v>5450</v>
      </c>
      <c r="AB321" s="151"/>
    </row>
    <row r="322" spans="1:28" s="25" customFormat="1" ht="57" customHeight="1" x14ac:dyDescent="0.25">
      <c r="A322" s="150"/>
      <c r="B322" s="80">
        <v>320</v>
      </c>
      <c r="C322" s="62" t="s">
        <v>604</v>
      </c>
      <c r="D322" s="59" t="s">
        <v>24</v>
      </c>
      <c r="E322" s="60" t="s">
        <v>221</v>
      </c>
      <c r="F322" s="59" t="s">
        <v>455</v>
      </c>
      <c r="G322" s="59" t="s">
        <v>18</v>
      </c>
      <c r="H322" s="115">
        <v>200</v>
      </c>
      <c r="I322" s="59"/>
      <c r="J322" s="59"/>
      <c r="K322" s="115">
        <v>55</v>
      </c>
      <c r="L322" s="59"/>
      <c r="M322" s="59">
        <v>220</v>
      </c>
      <c r="N322" s="59"/>
      <c r="O322" s="59"/>
      <c r="P322" s="59">
        <v>200</v>
      </c>
      <c r="Q322" s="59">
        <v>10</v>
      </c>
      <c r="R322" s="59">
        <v>20</v>
      </c>
      <c r="S322" s="59"/>
      <c r="T322" s="59">
        <v>5</v>
      </c>
      <c r="U322" s="59">
        <v>10</v>
      </c>
      <c r="V322" s="125">
        <f t="shared" si="12"/>
        <v>720</v>
      </c>
      <c r="W322" s="96">
        <v>9.9</v>
      </c>
      <c r="X322" s="61">
        <v>12.9</v>
      </c>
      <c r="Y322" s="61">
        <f>AVERAGE(9.26,9.9,9.7)</f>
        <v>9.6199999999999992</v>
      </c>
      <c r="Z322" s="126">
        <f t="shared" si="14"/>
        <v>10.8</v>
      </c>
      <c r="AA322" s="126">
        <f t="shared" si="13"/>
        <v>7776.0000000000009</v>
      </c>
      <c r="AB322" s="151"/>
    </row>
    <row r="323" spans="1:28" s="25" customFormat="1" x14ac:dyDescent="0.25">
      <c r="A323" s="150"/>
      <c r="B323" s="80">
        <v>321</v>
      </c>
      <c r="C323" s="86" t="s">
        <v>456</v>
      </c>
      <c r="D323" s="59" t="s">
        <v>15</v>
      </c>
      <c r="E323" s="60" t="s">
        <v>221</v>
      </c>
      <c r="F323" s="59" t="s">
        <v>457</v>
      </c>
      <c r="G323" s="59" t="s">
        <v>18</v>
      </c>
      <c r="H323" s="115"/>
      <c r="I323" s="59"/>
      <c r="J323" s="59"/>
      <c r="K323" s="115">
        <v>10</v>
      </c>
      <c r="L323" s="59"/>
      <c r="M323" s="59">
        <v>50</v>
      </c>
      <c r="N323" s="59"/>
      <c r="O323" s="59">
        <v>100</v>
      </c>
      <c r="P323" s="59"/>
      <c r="Q323" s="59">
        <v>10</v>
      </c>
      <c r="R323" s="59">
        <v>10</v>
      </c>
      <c r="S323" s="59"/>
      <c r="T323" s="59"/>
      <c r="U323" s="59"/>
      <c r="V323" s="125">
        <f t="shared" si="12"/>
        <v>180</v>
      </c>
      <c r="W323" s="96">
        <v>57</v>
      </c>
      <c r="X323" s="61">
        <v>54.9</v>
      </c>
      <c r="Y323" s="61">
        <f>AVERAGE(43.5,37.05,43.24)</f>
        <v>41.263333333333328</v>
      </c>
      <c r="Z323" s="126">
        <f t="shared" si="14"/>
        <v>51.05</v>
      </c>
      <c r="AA323" s="126">
        <f t="shared" si="13"/>
        <v>9189</v>
      </c>
      <c r="AB323" s="151"/>
    </row>
    <row r="324" spans="1:28" s="25" customFormat="1" x14ac:dyDescent="0.25">
      <c r="A324" s="150"/>
      <c r="B324" s="80">
        <v>322</v>
      </c>
      <c r="C324" s="86" t="s">
        <v>458</v>
      </c>
      <c r="D324" s="59" t="s">
        <v>15</v>
      </c>
      <c r="E324" s="60" t="s">
        <v>221</v>
      </c>
      <c r="F324" s="59" t="s">
        <v>459</v>
      </c>
      <c r="G324" s="59" t="s">
        <v>18</v>
      </c>
      <c r="H324" s="115">
        <v>50</v>
      </c>
      <c r="I324" s="59"/>
      <c r="J324" s="59"/>
      <c r="K324" s="115">
        <v>30</v>
      </c>
      <c r="L324" s="59"/>
      <c r="M324" s="59"/>
      <c r="N324" s="59"/>
      <c r="O324" s="59">
        <v>30</v>
      </c>
      <c r="P324" s="59"/>
      <c r="Q324" s="59">
        <v>10</v>
      </c>
      <c r="R324" s="59">
        <v>5</v>
      </c>
      <c r="S324" s="59"/>
      <c r="T324" s="59"/>
      <c r="U324" s="59"/>
      <c r="V324" s="125">
        <f t="shared" ref="V324:V387" si="15">SUM(H324:U324)</f>
        <v>125</v>
      </c>
      <c r="W324" s="96">
        <v>59.9</v>
      </c>
      <c r="X324" s="61">
        <v>74.900000000000006</v>
      </c>
      <c r="Y324" s="61">
        <v>56.28</v>
      </c>
      <c r="Z324" s="126">
        <f t="shared" si="14"/>
        <v>63.69</v>
      </c>
      <c r="AA324" s="126">
        <f t="shared" ref="AA324:AA387" si="16">V324*Z324</f>
        <v>7961.25</v>
      </c>
      <c r="AB324" s="151"/>
    </row>
    <row r="325" spans="1:28" s="25" customFormat="1" ht="30" x14ac:dyDescent="0.25">
      <c r="A325" s="150"/>
      <c r="B325" s="85">
        <v>323</v>
      </c>
      <c r="C325" s="86" t="s">
        <v>460</v>
      </c>
      <c r="D325" s="59" t="s">
        <v>15</v>
      </c>
      <c r="E325" s="60" t="s">
        <v>221</v>
      </c>
      <c r="F325" s="59" t="s">
        <v>461</v>
      </c>
      <c r="G325" s="59" t="s">
        <v>18</v>
      </c>
      <c r="H325" s="115"/>
      <c r="I325" s="59"/>
      <c r="J325" s="59"/>
      <c r="K325" s="115">
        <v>30</v>
      </c>
      <c r="L325" s="59"/>
      <c r="M325" s="59"/>
      <c r="N325" s="59"/>
      <c r="O325" s="59"/>
      <c r="P325" s="59"/>
      <c r="Q325" s="59">
        <v>10</v>
      </c>
      <c r="R325" s="59"/>
      <c r="S325" s="59"/>
      <c r="T325" s="59"/>
      <c r="U325" s="59"/>
      <c r="V325" s="125">
        <f t="shared" si="15"/>
        <v>40</v>
      </c>
      <c r="W325" s="96">
        <v>14.9</v>
      </c>
      <c r="X325" s="61">
        <v>16.899999999999999</v>
      </c>
      <c r="Y325" s="61">
        <v>17.03</v>
      </c>
      <c r="Z325" s="126">
        <f t="shared" si="14"/>
        <v>16.27</v>
      </c>
      <c r="AA325" s="126">
        <f t="shared" si="16"/>
        <v>650.79999999999995</v>
      </c>
      <c r="AB325" s="151"/>
    </row>
    <row r="326" spans="1:28" s="25" customFormat="1" ht="45" x14ac:dyDescent="0.25">
      <c r="A326" s="150"/>
      <c r="B326" s="80">
        <v>324</v>
      </c>
      <c r="C326" s="86" t="s">
        <v>462</v>
      </c>
      <c r="D326" s="59" t="s">
        <v>15</v>
      </c>
      <c r="E326" s="60" t="s">
        <v>221</v>
      </c>
      <c r="F326" s="59" t="s">
        <v>463</v>
      </c>
      <c r="G326" s="59" t="s">
        <v>18</v>
      </c>
      <c r="H326" s="115"/>
      <c r="I326" s="59"/>
      <c r="J326" s="59"/>
      <c r="K326" s="115">
        <v>50</v>
      </c>
      <c r="L326" s="59"/>
      <c r="M326" s="59"/>
      <c r="N326" s="59"/>
      <c r="O326" s="59"/>
      <c r="P326" s="59"/>
      <c r="Q326" s="59">
        <v>60</v>
      </c>
      <c r="R326" s="59"/>
      <c r="S326" s="59"/>
      <c r="T326" s="59"/>
      <c r="U326" s="59"/>
      <c r="V326" s="125">
        <f t="shared" si="15"/>
        <v>110</v>
      </c>
      <c r="W326" s="96">
        <v>9.4499999999999993</v>
      </c>
      <c r="X326" s="61">
        <v>9.8000000000000007</v>
      </c>
      <c r="Y326" s="61">
        <f>AVERAGE(10.7,9.45)</f>
        <v>10.074999999999999</v>
      </c>
      <c r="Z326" s="126">
        <f t="shared" si="14"/>
        <v>9.77</v>
      </c>
      <c r="AA326" s="126">
        <f t="shared" si="16"/>
        <v>1074.7</v>
      </c>
      <c r="AB326" s="151"/>
    </row>
    <row r="327" spans="1:28" s="67" customFormat="1" ht="30" x14ac:dyDescent="0.25">
      <c r="A327" s="150"/>
      <c r="B327" s="80">
        <v>325</v>
      </c>
      <c r="C327" s="86" t="s">
        <v>464</v>
      </c>
      <c r="D327" s="59" t="s">
        <v>15</v>
      </c>
      <c r="E327" s="60" t="s">
        <v>221</v>
      </c>
      <c r="F327" s="59" t="s">
        <v>465</v>
      </c>
      <c r="G327" s="59" t="s">
        <v>18</v>
      </c>
      <c r="H327" s="115"/>
      <c r="I327" s="59"/>
      <c r="J327" s="59"/>
      <c r="K327" s="115">
        <v>50</v>
      </c>
      <c r="L327" s="59"/>
      <c r="M327" s="59"/>
      <c r="N327" s="59"/>
      <c r="O327" s="59"/>
      <c r="P327" s="59"/>
      <c r="Q327" s="59">
        <v>20</v>
      </c>
      <c r="R327" s="59"/>
      <c r="S327" s="59"/>
      <c r="T327" s="59"/>
      <c r="U327" s="59"/>
      <c r="V327" s="125">
        <f t="shared" si="15"/>
        <v>70</v>
      </c>
      <c r="W327" s="96">
        <v>12</v>
      </c>
      <c r="X327" s="61">
        <v>12.9</v>
      </c>
      <c r="Y327" s="61">
        <f>AVERAGE(10.95,13.58)</f>
        <v>12.265000000000001</v>
      </c>
      <c r="Z327" s="126">
        <f t="shared" si="14"/>
        <v>12.38</v>
      </c>
      <c r="AA327" s="126">
        <f t="shared" si="16"/>
        <v>866.6</v>
      </c>
      <c r="AB327" s="151"/>
    </row>
    <row r="328" spans="1:28" s="25" customFormat="1" x14ac:dyDescent="0.25">
      <c r="A328" s="150"/>
      <c r="B328" s="80">
        <v>326</v>
      </c>
      <c r="C328" s="86" t="s">
        <v>466</v>
      </c>
      <c r="D328" s="59" t="s">
        <v>15</v>
      </c>
      <c r="E328" s="60" t="s">
        <v>221</v>
      </c>
      <c r="F328" s="59" t="s">
        <v>467</v>
      </c>
      <c r="G328" s="59" t="s">
        <v>18</v>
      </c>
      <c r="H328" s="115"/>
      <c r="I328" s="59"/>
      <c r="J328" s="59"/>
      <c r="K328" s="115">
        <v>50</v>
      </c>
      <c r="L328" s="59"/>
      <c r="M328" s="59"/>
      <c r="N328" s="59"/>
      <c r="O328" s="59"/>
      <c r="P328" s="59"/>
      <c r="Q328" s="59">
        <v>10</v>
      </c>
      <c r="R328" s="59"/>
      <c r="S328" s="59"/>
      <c r="T328" s="59"/>
      <c r="U328" s="59"/>
      <c r="V328" s="125">
        <f t="shared" si="15"/>
        <v>60</v>
      </c>
      <c r="W328" s="96">
        <v>29.9</v>
      </c>
      <c r="X328" s="61">
        <v>34.9</v>
      </c>
      <c r="Y328" s="61">
        <v>24.84</v>
      </c>
      <c r="Z328" s="126">
        <f t="shared" si="14"/>
        <v>29.88</v>
      </c>
      <c r="AA328" s="126">
        <f t="shared" si="16"/>
        <v>1792.8</v>
      </c>
      <c r="AB328" s="151"/>
    </row>
    <row r="329" spans="1:28" s="25" customFormat="1" ht="75.75" customHeight="1" x14ac:dyDescent="0.25">
      <c r="A329" s="150"/>
      <c r="B329" s="85">
        <v>327</v>
      </c>
      <c r="C329" s="62" t="s">
        <v>605</v>
      </c>
      <c r="D329" s="81" t="s">
        <v>24</v>
      </c>
      <c r="E329" s="82" t="s">
        <v>221</v>
      </c>
      <c r="F329" s="81" t="s">
        <v>720</v>
      </c>
      <c r="G329" s="59" t="s">
        <v>18</v>
      </c>
      <c r="H329" s="115"/>
      <c r="I329" s="59"/>
      <c r="J329" s="59"/>
      <c r="K329" s="115">
        <v>50</v>
      </c>
      <c r="L329" s="59"/>
      <c r="M329" s="59"/>
      <c r="N329" s="59"/>
      <c r="O329" s="59"/>
      <c r="P329" s="59"/>
      <c r="Q329" s="59">
        <v>20</v>
      </c>
      <c r="R329" s="59">
        <v>15</v>
      </c>
      <c r="S329" s="59"/>
      <c r="T329" s="59">
        <v>6</v>
      </c>
      <c r="U329" s="59"/>
      <c r="V329" s="125">
        <f t="shared" si="15"/>
        <v>91</v>
      </c>
      <c r="W329" s="96">
        <v>19.899999999999999</v>
      </c>
      <c r="X329" s="61">
        <v>48.9</v>
      </c>
      <c r="Y329" s="61">
        <v>37.6</v>
      </c>
      <c r="Z329" s="126">
        <f t="shared" si="14"/>
        <v>35.46</v>
      </c>
      <c r="AA329" s="126">
        <f t="shared" si="16"/>
        <v>3226.86</v>
      </c>
      <c r="AB329" s="151"/>
    </row>
    <row r="330" spans="1:28" s="25" customFormat="1" ht="108" customHeight="1" x14ac:dyDescent="0.25">
      <c r="A330" s="150"/>
      <c r="B330" s="80">
        <v>328</v>
      </c>
      <c r="C330" s="62" t="s">
        <v>606</v>
      </c>
      <c r="D330" s="81" t="s">
        <v>24</v>
      </c>
      <c r="E330" s="60" t="s">
        <v>221</v>
      </c>
      <c r="F330" s="81" t="s">
        <v>468</v>
      </c>
      <c r="G330" s="59" t="s">
        <v>18</v>
      </c>
      <c r="H330" s="115"/>
      <c r="I330" s="59"/>
      <c r="J330" s="59"/>
      <c r="K330" s="115">
        <v>50</v>
      </c>
      <c r="L330" s="59"/>
      <c r="M330" s="59"/>
      <c r="N330" s="59"/>
      <c r="O330" s="59">
        <v>10</v>
      </c>
      <c r="P330" s="59">
        <v>10</v>
      </c>
      <c r="Q330" s="59">
        <v>20</v>
      </c>
      <c r="R330" s="59">
        <v>5</v>
      </c>
      <c r="S330" s="59">
        <v>50</v>
      </c>
      <c r="T330" s="59">
        <v>6</v>
      </c>
      <c r="U330" s="59"/>
      <c r="V330" s="125">
        <f t="shared" si="15"/>
        <v>151</v>
      </c>
      <c r="W330" s="96">
        <v>65</v>
      </c>
      <c r="X330" s="61">
        <v>49.9</v>
      </c>
      <c r="Y330" s="61">
        <v>41.25</v>
      </c>
      <c r="Z330" s="126">
        <f t="shared" si="14"/>
        <v>52.05</v>
      </c>
      <c r="AA330" s="126">
        <f t="shared" si="16"/>
        <v>7859.5499999999993</v>
      </c>
      <c r="AB330" s="151"/>
    </row>
    <row r="331" spans="1:28" s="25" customFormat="1" ht="71.25" customHeight="1" x14ac:dyDescent="0.25">
      <c r="A331" s="150"/>
      <c r="B331" s="80">
        <v>329</v>
      </c>
      <c r="C331" s="62" t="s">
        <v>607</v>
      </c>
      <c r="D331" s="81" t="s">
        <v>24</v>
      </c>
      <c r="E331" s="60" t="s">
        <v>221</v>
      </c>
      <c r="F331" s="81" t="s">
        <v>459</v>
      </c>
      <c r="G331" s="59" t="s">
        <v>18</v>
      </c>
      <c r="H331" s="115"/>
      <c r="I331" s="59"/>
      <c r="J331" s="59"/>
      <c r="K331" s="115">
        <v>20</v>
      </c>
      <c r="L331" s="59"/>
      <c r="M331" s="59"/>
      <c r="N331" s="59">
        <v>20</v>
      </c>
      <c r="O331" s="59"/>
      <c r="P331" s="59"/>
      <c r="Q331" s="59">
        <v>20</v>
      </c>
      <c r="R331" s="59"/>
      <c r="S331" s="59">
        <v>50</v>
      </c>
      <c r="T331" s="59"/>
      <c r="U331" s="59"/>
      <c r="V331" s="125">
        <f t="shared" si="15"/>
        <v>110</v>
      </c>
      <c r="W331" s="96">
        <v>16</v>
      </c>
      <c r="X331" s="61">
        <v>16.899999999999999</v>
      </c>
      <c r="Y331" s="61">
        <v>16.02</v>
      </c>
      <c r="Z331" s="126">
        <f t="shared" si="14"/>
        <v>16.3</v>
      </c>
      <c r="AA331" s="126">
        <f t="shared" si="16"/>
        <v>1793</v>
      </c>
      <c r="AB331" s="151"/>
    </row>
    <row r="332" spans="1:28" s="25" customFormat="1" ht="75.75" customHeight="1" x14ac:dyDescent="0.25">
      <c r="A332" s="150"/>
      <c r="B332" s="80">
        <v>330</v>
      </c>
      <c r="C332" s="62" t="s">
        <v>608</v>
      </c>
      <c r="D332" s="81" t="s">
        <v>24</v>
      </c>
      <c r="E332" s="60" t="s">
        <v>221</v>
      </c>
      <c r="F332" s="81" t="s">
        <v>459</v>
      </c>
      <c r="G332" s="59" t="s">
        <v>18</v>
      </c>
      <c r="H332" s="115"/>
      <c r="I332" s="59"/>
      <c r="J332" s="59"/>
      <c r="K332" s="115">
        <v>20</v>
      </c>
      <c r="L332" s="59"/>
      <c r="M332" s="59"/>
      <c r="N332" s="59"/>
      <c r="O332" s="59"/>
      <c r="P332" s="59"/>
      <c r="Q332" s="59">
        <v>20</v>
      </c>
      <c r="R332" s="59"/>
      <c r="S332" s="59"/>
      <c r="T332" s="59"/>
      <c r="U332" s="59"/>
      <c r="V332" s="125">
        <f t="shared" si="15"/>
        <v>40</v>
      </c>
      <c r="W332" s="96">
        <v>8.9</v>
      </c>
      <c r="X332" s="61">
        <v>16.899999999999999</v>
      </c>
      <c r="Y332" s="61">
        <v>19.59</v>
      </c>
      <c r="Z332" s="126">
        <f t="shared" si="14"/>
        <v>15.13</v>
      </c>
      <c r="AA332" s="126">
        <f t="shared" si="16"/>
        <v>605.20000000000005</v>
      </c>
      <c r="AB332" s="151"/>
    </row>
    <row r="333" spans="1:28" s="25" customFormat="1" ht="85.5" customHeight="1" x14ac:dyDescent="0.25">
      <c r="A333" s="150"/>
      <c r="B333" s="85">
        <v>331</v>
      </c>
      <c r="C333" s="62" t="s">
        <v>609</v>
      </c>
      <c r="D333" s="81" t="s">
        <v>24</v>
      </c>
      <c r="E333" s="60" t="s">
        <v>221</v>
      </c>
      <c r="F333" s="81" t="s">
        <v>455</v>
      </c>
      <c r="G333" s="59" t="s">
        <v>18</v>
      </c>
      <c r="H333" s="115"/>
      <c r="I333" s="59"/>
      <c r="J333" s="59"/>
      <c r="K333" s="115">
        <v>100</v>
      </c>
      <c r="L333" s="59"/>
      <c r="M333" s="59"/>
      <c r="N333" s="59"/>
      <c r="O333" s="59"/>
      <c r="P333" s="59">
        <v>10</v>
      </c>
      <c r="Q333" s="59">
        <v>20</v>
      </c>
      <c r="R333" s="59">
        <v>10</v>
      </c>
      <c r="S333" s="59"/>
      <c r="T333" s="59">
        <v>6</v>
      </c>
      <c r="U333" s="59"/>
      <c r="V333" s="125">
        <f t="shared" si="15"/>
        <v>146</v>
      </c>
      <c r="W333" s="96">
        <v>59.9</v>
      </c>
      <c r="X333" s="61">
        <v>84.9</v>
      </c>
      <c r="Y333" s="61">
        <v>77.22</v>
      </c>
      <c r="Z333" s="126">
        <f t="shared" si="14"/>
        <v>74</v>
      </c>
      <c r="AA333" s="126">
        <f t="shared" si="16"/>
        <v>10804</v>
      </c>
      <c r="AB333" s="151"/>
    </row>
    <row r="334" spans="1:28" s="25" customFormat="1" x14ac:dyDescent="0.25">
      <c r="A334" s="150"/>
      <c r="B334" s="80">
        <v>332</v>
      </c>
      <c r="C334" s="62" t="s">
        <v>610</v>
      </c>
      <c r="D334" s="87" t="s">
        <v>24</v>
      </c>
      <c r="E334" s="82" t="s">
        <v>221</v>
      </c>
      <c r="F334" s="81" t="s">
        <v>469</v>
      </c>
      <c r="G334" s="81" t="s">
        <v>18</v>
      </c>
      <c r="H334" s="114"/>
      <c r="I334" s="81"/>
      <c r="J334" s="81"/>
      <c r="K334" s="114">
        <v>100</v>
      </c>
      <c r="L334" s="81"/>
      <c r="M334" s="81"/>
      <c r="N334" s="81"/>
      <c r="O334" s="81"/>
      <c r="P334" s="81"/>
      <c r="Q334" s="81">
        <v>5</v>
      </c>
      <c r="R334" s="81">
        <v>5</v>
      </c>
      <c r="S334" s="81"/>
      <c r="T334" s="81"/>
      <c r="U334" s="81">
        <v>50</v>
      </c>
      <c r="V334" s="125">
        <f t="shared" si="15"/>
        <v>160</v>
      </c>
      <c r="W334" s="94">
        <v>16.899999999999999</v>
      </c>
      <c r="X334" s="88">
        <v>34.9</v>
      </c>
      <c r="Y334" s="88">
        <v>33.72</v>
      </c>
      <c r="Z334" s="126">
        <f t="shared" ref="Z334:Z397" si="17">ROUNDDOWN(AVERAGE(W334:Y334),2)</f>
        <v>28.5</v>
      </c>
      <c r="AA334" s="126">
        <f t="shared" si="16"/>
        <v>4560</v>
      </c>
      <c r="AB334" s="151"/>
    </row>
    <row r="335" spans="1:28" s="25" customFormat="1" x14ac:dyDescent="0.25">
      <c r="A335" s="150"/>
      <c r="B335" s="80">
        <v>333</v>
      </c>
      <c r="C335" s="62" t="s">
        <v>470</v>
      </c>
      <c r="D335" s="87" t="s">
        <v>24</v>
      </c>
      <c r="E335" s="60" t="s">
        <v>221</v>
      </c>
      <c r="F335" s="81" t="s">
        <v>471</v>
      </c>
      <c r="G335" s="59" t="s">
        <v>18</v>
      </c>
      <c r="H335" s="115"/>
      <c r="I335" s="59"/>
      <c r="J335" s="59"/>
      <c r="K335" s="115">
        <v>100</v>
      </c>
      <c r="L335" s="59"/>
      <c r="M335" s="59"/>
      <c r="N335" s="59"/>
      <c r="O335" s="59"/>
      <c r="P335" s="59"/>
      <c r="Q335" s="59">
        <v>10</v>
      </c>
      <c r="R335" s="59"/>
      <c r="S335" s="59">
        <v>10</v>
      </c>
      <c r="T335" s="59"/>
      <c r="U335" s="59"/>
      <c r="V335" s="125">
        <f t="shared" si="15"/>
        <v>120</v>
      </c>
      <c r="W335" s="96">
        <v>29.9</v>
      </c>
      <c r="X335" s="61">
        <v>84.8</v>
      </c>
      <c r="Y335" s="61">
        <v>61.46</v>
      </c>
      <c r="Z335" s="126">
        <f t="shared" si="17"/>
        <v>58.72</v>
      </c>
      <c r="AA335" s="126">
        <f t="shared" si="16"/>
        <v>7046.4</v>
      </c>
      <c r="AB335" s="151"/>
    </row>
    <row r="336" spans="1:28" s="41" customFormat="1" x14ac:dyDescent="0.25">
      <c r="A336" s="150"/>
      <c r="B336" s="80">
        <v>334</v>
      </c>
      <c r="C336" s="62" t="s">
        <v>472</v>
      </c>
      <c r="D336" s="81" t="s">
        <v>24</v>
      </c>
      <c r="E336" s="60" t="s">
        <v>221</v>
      </c>
      <c r="F336" s="81" t="s">
        <v>721</v>
      </c>
      <c r="G336" s="59" t="s">
        <v>18</v>
      </c>
      <c r="H336" s="115"/>
      <c r="I336" s="59"/>
      <c r="J336" s="59"/>
      <c r="K336" s="115">
        <v>100</v>
      </c>
      <c r="L336" s="59"/>
      <c r="M336" s="59"/>
      <c r="N336" s="59"/>
      <c r="O336" s="59"/>
      <c r="P336" s="59"/>
      <c r="Q336" s="59">
        <v>4</v>
      </c>
      <c r="R336" s="59"/>
      <c r="S336" s="59"/>
      <c r="T336" s="59"/>
      <c r="U336" s="59"/>
      <c r="V336" s="125">
        <f t="shared" si="15"/>
        <v>104</v>
      </c>
      <c r="W336" s="96">
        <v>12</v>
      </c>
      <c r="X336" s="61">
        <v>14.9</v>
      </c>
      <c r="Y336" s="61">
        <v>24.39</v>
      </c>
      <c r="Z336" s="126">
        <f t="shared" si="17"/>
        <v>17.09</v>
      </c>
      <c r="AA336" s="126">
        <f t="shared" si="16"/>
        <v>1777.36</v>
      </c>
      <c r="AB336" s="151"/>
    </row>
    <row r="337" spans="1:28" s="25" customFormat="1" ht="79.5" customHeight="1" x14ac:dyDescent="0.25">
      <c r="A337" s="150"/>
      <c r="B337" s="85">
        <v>335</v>
      </c>
      <c r="C337" s="62" t="s">
        <v>611</v>
      </c>
      <c r="D337" s="81" t="s">
        <v>24</v>
      </c>
      <c r="E337" s="60" t="s">
        <v>221</v>
      </c>
      <c r="F337" s="81" t="s">
        <v>722</v>
      </c>
      <c r="G337" s="59" t="s">
        <v>18</v>
      </c>
      <c r="H337" s="115"/>
      <c r="I337" s="59"/>
      <c r="J337" s="59"/>
      <c r="K337" s="115">
        <v>100</v>
      </c>
      <c r="L337" s="59"/>
      <c r="M337" s="59"/>
      <c r="N337" s="59"/>
      <c r="O337" s="59"/>
      <c r="P337" s="59">
        <v>50</v>
      </c>
      <c r="Q337" s="59">
        <v>2</v>
      </c>
      <c r="R337" s="59">
        <v>5</v>
      </c>
      <c r="S337" s="59"/>
      <c r="T337" s="59">
        <v>6</v>
      </c>
      <c r="U337" s="59"/>
      <c r="V337" s="125">
        <f t="shared" si="15"/>
        <v>163</v>
      </c>
      <c r="W337" s="96">
        <v>35</v>
      </c>
      <c r="X337" s="61">
        <v>39.9</v>
      </c>
      <c r="Y337" s="61">
        <v>34.51</v>
      </c>
      <c r="Z337" s="126">
        <f t="shared" si="17"/>
        <v>36.47</v>
      </c>
      <c r="AA337" s="126">
        <f t="shared" si="16"/>
        <v>5944.61</v>
      </c>
      <c r="AB337" s="151"/>
    </row>
    <row r="338" spans="1:28" s="25" customFormat="1" ht="66.75" customHeight="1" x14ac:dyDescent="0.25">
      <c r="A338" s="150"/>
      <c r="B338" s="80">
        <v>336</v>
      </c>
      <c r="C338" s="62" t="s">
        <v>612</v>
      </c>
      <c r="D338" s="59" t="s">
        <v>24</v>
      </c>
      <c r="E338" s="60" t="s">
        <v>221</v>
      </c>
      <c r="F338" s="81" t="s">
        <v>473</v>
      </c>
      <c r="G338" s="59" t="s">
        <v>18</v>
      </c>
      <c r="H338" s="115"/>
      <c r="I338" s="59">
        <v>1000</v>
      </c>
      <c r="J338" s="59"/>
      <c r="K338" s="115">
        <v>200</v>
      </c>
      <c r="L338" s="59"/>
      <c r="M338" s="59">
        <v>600</v>
      </c>
      <c r="N338" s="59"/>
      <c r="O338" s="59">
        <v>200</v>
      </c>
      <c r="P338" s="59">
        <v>50</v>
      </c>
      <c r="Q338" s="59">
        <v>100</v>
      </c>
      <c r="R338" s="59">
        <v>150</v>
      </c>
      <c r="S338" s="59"/>
      <c r="T338" s="59"/>
      <c r="U338" s="59">
        <v>500</v>
      </c>
      <c r="V338" s="125">
        <f t="shared" si="15"/>
        <v>2800</v>
      </c>
      <c r="W338" s="96">
        <v>22.42</v>
      </c>
      <c r="X338" s="61">
        <v>24.9</v>
      </c>
      <c r="Y338" s="61">
        <v>24.72</v>
      </c>
      <c r="Z338" s="126">
        <f t="shared" si="17"/>
        <v>24.01</v>
      </c>
      <c r="AA338" s="126">
        <f t="shared" si="16"/>
        <v>67228</v>
      </c>
      <c r="AB338" s="151"/>
    </row>
    <row r="339" spans="1:28" s="25" customFormat="1" ht="71.25" customHeight="1" x14ac:dyDescent="0.25">
      <c r="A339" s="150"/>
      <c r="B339" s="80">
        <v>337</v>
      </c>
      <c r="C339" s="62" t="s">
        <v>613</v>
      </c>
      <c r="D339" s="59" t="s">
        <v>24</v>
      </c>
      <c r="E339" s="60" t="s">
        <v>221</v>
      </c>
      <c r="F339" s="59" t="s">
        <v>474</v>
      </c>
      <c r="G339" s="59" t="s">
        <v>18</v>
      </c>
      <c r="H339" s="115">
        <v>4000</v>
      </c>
      <c r="I339" s="59"/>
      <c r="J339" s="59"/>
      <c r="K339" s="115">
        <v>200</v>
      </c>
      <c r="L339" s="59">
        <v>300</v>
      </c>
      <c r="M339" s="59">
        <v>600</v>
      </c>
      <c r="N339" s="59"/>
      <c r="O339" s="59">
        <v>100</v>
      </c>
      <c r="P339" s="59">
        <v>50</v>
      </c>
      <c r="Q339" s="59">
        <v>50</v>
      </c>
      <c r="R339" s="59">
        <v>1000</v>
      </c>
      <c r="S339" s="59">
        <v>500</v>
      </c>
      <c r="T339" s="59"/>
      <c r="U339" s="59">
        <v>500</v>
      </c>
      <c r="V339" s="125">
        <f t="shared" si="15"/>
        <v>7300</v>
      </c>
      <c r="W339" s="96">
        <v>19.899999999999999</v>
      </c>
      <c r="X339" s="61">
        <v>26.9</v>
      </c>
      <c r="Y339" s="61">
        <v>23.47</v>
      </c>
      <c r="Z339" s="126">
        <f t="shared" si="17"/>
        <v>23.42</v>
      </c>
      <c r="AA339" s="126">
        <f t="shared" si="16"/>
        <v>170966</v>
      </c>
      <c r="AB339" s="151"/>
    </row>
    <row r="340" spans="1:28" s="25" customFormat="1" ht="69.75" customHeight="1" x14ac:dyDescent="0.25">
      <c r="A340" s="150"/>
      <c r="B340" s="80">
        <v>338</v>
      </c>
      <c r="C340" s="62" t="s">
        <v>614</v>
      </c>
      <c r="D340" s="81" t="s">
        <v>24</v>
      </c>
      <c r="E340" s="82" t="s">
        <v>221</v>
      </c>
      <c r="F340" s="81" t="s">
        <v>475</v>
      </c>
      <c r="G340" s="81" t="s">
        <v>18</v>
      </c>
      <c r="H340" s="114"/>
      <c r="I340" s="81"/>
      <c r="J340" s="81"/>
      <c r="K340" s="114">
        <v>200</v>
      </c>
      <c r="L340" s="81">
        <v>150</v>
      </c>
      <c r="M340" s="81">
        <v>200</v>
      </c>
      <c r="N340" s="81"/>
      <c r="O340" s="81">
        <v>100</v>
      </c>
      <c r="P340" s="81">
        <v>50</v>
      </c>
      <c r="Q340" s="81">
        <v>100</v>
      </c>
      <c r="R340" s="81">
        <v>100</v>
      </c>
      <c r="S340" s="81">
        <v>500</v>
      </c>
      <c r="T340" s="81"/>
      <c r="U340" s="81"/>
      <c r="V340" s="125">
        <f t="shared" si="15"/>
        <v>1400</v>
      </c>
      <c r="W340" s="96">
        <v>54.96</v>
      </c>
      <c r="X340" s="61">
        <v>104.9</v>
      </c>
      <c r="Y340" s="61">
        <v>50.35</v>
      </c>
      <c r="Z340" s="126">
        <f t="shared" si="17"/>
        <v>70.069999999999993</v>
      </c>
      <c r="AA340" s="126">
        <f t="shared" si="16"/>
        <v>98097.999999999985</v>
      </c>
      <c r="AB340" s="151"/>
    </row>
    <row r="341" spans="1:28" s="25" customFormat="1" ht="60" x14ac:dyDescent="0.25">
      <c r="A341" s="150"/>
      <c r="B341" s="85">
        <v>339</v>
      </c>
      <c r="C341" s="62" t="s">
        <v>615</v>
      </c>
      <c r="D341" s="59" t="s">
        <v>24</v>
      </c>
      <c r="E341" s="60" t="s">
        <v>221</v>
      </c>
      <c r="F341" s="59" t="s">
        <v>476</v>
      </c>
      <c r="G341" s="59" t="s">
        <v>18</v>
      </c>
      <c r="H341" s="115">
        <v>500</v>
      </c>
      <c r="I341" s="59"/>
      <c r="J341" s="59"/>
      <c r="K341" s="115">
        <v>200</v>
      </c>
      <c r="L341" s="59"/>
      <c r="M341" s="59">
        <v>550</v>
      </c>
      <c r="N341" s="59"/>
      <c r="O341" s="59">
        <v>100</v>
      </c>
      <c r="P341" s="59">
        <v>50</v>
      </c>
      <c r="Q341" s="59">
        <v>100</v>
      </c>
      <c r="R341" s="59">
        <v>500</v>
      </c>
      <c r="S341" s="59">
        <v>50</v>
      </c>
      <c r="T341" s="59"/>
      <c r="U341" s="59">
        <v>500</v>
      </c>
      <c r="V341" s="125">
        <f t="shared" si="15"/>
        <v>2550</v>
      </c>
      <c r="W341" s="96">
        <v>15.9</v>
      </c>
      <c r="X341" s="61">
        <v>19.899999999999999</v>
      </c>
      <c r="Y341" s="61">
        <v>14.35</v>
      </c>
      <c r="Z341" s="126">
        <f t="shared" si="17"/>
        <v>16.71</v>
      </c>
      <c r="AA341" s="126">
        <f t="shared" si="16"/>
        <v>42610.5</v>
      </c>
      <c r="AB341" s="151"/>
    </row>
    <row r="342" spans="1:28" s="25" customFormat="1" ht="63.75" customHeight="1" x14ac:dyDescent="0.25">
      <c r="A342" s="150"/>
      <c r="B342" s="80">
        <v>340</v>
      </c>
      <c r="C342" s="62" t="s">
        <v>616</v>
      </c>
      <c r="D342" s="59" t="s">
        <v>24</v>
      </c>
      <c r="E342" s="60" t="s">
        <v>221</v>
      </c>
      <c r="F342" s="59" t="s">
        <v>476</v>
      </c>
      <c r="G342" s="59" t="s">
        <v>18</v>
      </c>
      <c r="H342" s="115"/>
      <c r="I342" s="59">
        <v>200</v>
      </c>
      <c r="J342" s="59"/>
      <c r="K342" s="115">
        <v>300</v>
      </c>
      <c r="L342" s="59"/>
      <c r="M342" s="59">
        <v>550</v>
      </c>
      <c r="N342" s="59"/>
      <c r="O342" s="59">
        <v>100</v>
      </c>
      <c r="P342" s="59">
        <v>50</v>
      </c>
      <c r="Q342" s="59">
        <v>50</v>
      </c>
      <c r="R342" s="59">
        <v>200</v>
      </c>
      <c r="S342" s="59">
        <v>500</v>
      </c>
      <c r="T342" s="59"/>
      <c r="U342" s="59"/>
      <c r="V342" s="125">
        <f t="shared" si="15"/>
        <v>1950</v>
      </c>
      <c r="W342" s="96">
        <v>15.9</v>
      </c>
      <c r="X342" s="61">
        <v>19.899999999999999</v>
      </c>
      <c r="Y342" s="61">
        <v>17.809999999999999</v>
      </c>
      <c r="Z342" s="126">
        <f t="shared" si="17"/>
        <v>17.87</v>
      </c>
      <c r="AA342" s="126">
        <f t="shared" si="16"/>
        <v>34846.5</v>
      </c>
      <c r="AB342" s="151"/>
    </row>
    <row r="343" spans="1:28" s="25" customFormat="1" ht="94.5" customHeight="1" x14ac:dyDescent="0.25">
      <c r="A343" s="150"/>
      <c r="B343" s="80">
        <v>341</v>
      </c>
      <c r="C343" s="62" t="s">
        <v>617</v>
      </c>
      <c r="D343" s="81" t="s">
        <v>24</v>
      </c>
      <c r="E343" s="82" t="s">
        <v>221</v>
      </c>
      <c r="F343" s="81" t="s">
        <v>473</v>
      </c>
      <c r="G343" s="81" t="s">
        <v>18</v>
      </c>
      <c r="H343" s="114"/>
      <c r="I343" s="81"/>
      <c r="J343" s="81">
        <v>30</v>
      </c>
      <c r="K343" s="114">
        <v>300</v>
      </c>
      <c r="L343" s="81">
        <v>300</v>
      </c>
      <c r="M343" s="81">
        <v>80</v>
      </c>
      <c r="N343" s="81"/>
      <c r="O343" s="81">
        <v>100</v>
      </c>
      <c r="P343" s="81">
        <v>50</v>
      </c>
      <c r="Q343" s="81">
        <v>100</v>
      </c>
      <c r="R343" s="81">
        <v>300</v>
      </c>
      <c r="S343" s="81">
        <v>500</v>
      </c>
      <c r="T343" s="81">
        <v>50</v>
      </c>
      <c r="U343" s="81"/>
      <c r="V343" s="125">
        <f t="shared" si="15"/>
        <v>1810</v>
      </c>
      <c r="W343" s="96">
        <v>19.899999999999999</v>
      </c>
      <c r="X343" s="61">
        <v>24.9</v>
      </c>
      <c r="Y343" s="61">
        <v>25.32</v>
      </c>
      <c r="Z343" s="126">
        <f t="shared" si="17"/>
        <v>23.37</v>
      </c>
      <c r="AA343" s="126">
        <f t="shared" si="16"/>
        <v>42299.700000000004</v>
      </c>
      <c r="AB343" s="151"/>
    </row>
    <row r="344" spans="1:28" s="25" customFormat="1" ht="89.25" customHeight="1" x14ac:dyDescent="0.25">
      <c r="A344" s="150"/>
      <c r="B344" s="80">
        <v>342</v>
      </c>
      <c r="C344" s="62" t="s">
        <v>618</v>
      </c>
      <c r="D344" s="81" t="s">
        <v>24</v>
      </c>
      <c r="E344" s="82" t="s">
        <v>221</v>
      </c>
      <c r="F344" s="81" t="s">
        <v>455</v>
      </c>
      <c r="G344" s="81" t="s">
        <v>18</v>
      </c>
      <c r="H344" s="114"/>
      <c r="I344" s="81"/>
      <c r="J344" s="81"/>
      <c r="K344" s="114">
        <v>400</v>
      </c>
      <c r="L344" s="81">
        <v>150</v>
      </c>
      <c r="M344" s="81">
        <v>80</v>
      </c>
      <c r="N344" s="81"/>
      <c r="O344" s="81">
        <v>400</v>
      </c>
      <c r="P344" s="81">
        <v>50</v>
      </c>
      <c r="Q344" s="81">
        <v>20</v>
      </c>
      <c r="R344" s="81">
        <v>50</v>
      </c>
      <c r="S344" s="81"/>
      <c r="T344" s="81">
        <v>6</v>
      </c>
      <c r="U344" s="81"/>
      <c r="V344" s="125">
        <f t="shared" si="15"/>
        <v>1156</v>
      </c>
      <c r="W344" s="96">
        <v>15.9</v>
      </c>
      <c r="X344" s="61">
        <v>19.899999999999999</v>
      </c>
      <c r="Y344" s="61">
        <v>14.5</v>
      </c>
      <c r="Z344" s="126">
        <f t="shared" si="17"/>
        <v>16.760000000000002</v>
      </c>
      <c r="AA344" s="126">
        <f t="shared" si="16"/>
        <v>19374.560000000001</v>
      </c>
      <c r="AB344" s="151"/>
    </row>
    <row r="345" spans="1:28" s="25" customFormat="1" ht="45" x14ac:dyDescent="0.25">
      <c r="A345" s="150"/>
      <c r="B345" s="85">
        <v>343</v>
      </c>
      <c r="C345" s="62" t="s">
        <v>477</v>
      </c>
      <c r="D345" s="59" t="s">
        <v>15</v>
      </c>
      <c r="E345" s="60" t="s">
        <v>221</v>
      </c>
      <c r="F345" s="59" t="s">
        <v>478</v>
      </c>
      <c r="G345" s="59" t="s">
        <v>18</v>
      </c>
      <c r="H345" s="115"/>
      <c r="I345" s="59"/>
      <c r="J345" s="59"/>
      <c r="K345" s="115">
        <v>15</v>
      </c>
      <c r="L345" s="59"/>
      <c r="M345" s="59">
        <v>20</v>
      </c>
      <c r="N345" s="59"/>
      <c r="O345" s="59"/>
      <c r="P345" s="59"/>
      <c r="Q345" s="59">
        <v>10</v>
      </c>
      <c r="R345" s="59">
        <v>10</v>
      </c>
      <c r="S345" s="59"/>
      <c r="T345" s="59"/>
      <c r="U345" s="59"/>
      <c r="V345" s="125">
        <f t="shared" si="15"/>
        <v>55</v>
      </c>
      <c r="W345" s="96">
        <v>48</v>
      </c>
      <c r="X345" s="61">
        <v>69.900000000000006</v>
      </c>
      <c r="Y345" s="61">
        <v>68.959999999999994</v>
      </c>
      <c r="Z345" s="126">
        <f t="shared" si="17"/>
        <v>62.28</v>
      </c>
      <c r="AA345" s="126">
        <f t="shared" si="16"/>
        <v>3425.4</v>
      </c>
      <c r="AB345" s="151"/>
    </row>
    <row r="346" spans="1:28" s="25" customFormat="1" x14ac:dyDescent="0.25">
      <c r="A346" s="150"/>
      <c r="B346" s="80">
        <v>344</v>
      </c>
      <c r="C346" s="62" t="s">
        <v>479</v>
      </c>
      <c r="D346" s="59" t="s">
        <v>15</v>
      </c>
      <c r="E346" s="60" t="s">
        <v>221</v>
      </c>
      <c r="F346" s="81" t="s">
        <v>480</v>
      </c>
      <c r="G346" s="59" t="s">
        <v>18</v>
      </c>
      <c r="H346" s="115"/>
      <c r="I346" s="59"/>
      <c r="J346" s="59"/>
      <c r="K346" s="115">
        <v>20</v>
      </c>
      <c r="L346" s="59"/>
      <c r="M346" s="59"/>
      <c r="N346" s="59"/>
      <c r="O346" s="59"/>
      <c r="P346" s="59"/>
      <c r="Q346" s="59">
        <v>20</v>
      </c>
      <c r="R346" s="59"/>
      <c r="S346" s="59"/>
      <c r="T346" s="59"/>
      <c r="U346" s="59"/>
      <c r="V346" s="125">
        <f t="shared" si="15"/>
        <v>40</v>
      </c>
      <c r="W346" s="96">
        <v>39.9</v>
      </c>
      <c r="X346" s="61">
        <v>44.9</v>
      </c>
      <c r="Y346" s="61">
        <v>43.27</v>
      </c>
      <c r="Z346" s="126">
        <f t="shared" si="17"/>
        <v>42.69</v>
      </c>
      <c r="AA346" s="126">
        <f t="shared" si="16"/>
        <v>1707.6</v>
      </c>
      <c r="AB346" s="151"/>
    </row>
    <row r="347" spans="1:28" s="25" customFormat="1" ht="30" x14ac:dyDescent="0.25">
      <c r="A347" s="150"/>
      <c r="B347" s="80">
        <v>345</v>
      </c>
      <c r="C347" s="62" t="s">
        <v>481</v>
      </c>
      <c r="D347" s="81" t="s">
        <v>24</v>
      </c>
      <c r="E347" s="60" t="s">
        <v>221</v>
      </c>
      <c r="F347" s="81" t="s">
        <v>482</v>
      </c>
      <c r="G347" s="59" t="s">
        <v>18</v>
      </c>
      <c r="H347" s="115"/>
      <c r="I347" s="59"/>
      <c r="J347" s="59"/>
      <c r="K347" s="115">
        <v>20</v>
      </c>
      <c r="L347" s="59"/>
      <c r="M347" s="59">
        <v>20</v>
      </c>
      <c r="N347" s="59"/>
      <c r="O347" s="59">
        <v>100</v>
      </c>
      <c r="P347" s="59"/>
      <c r="Q347" s="59">
        <v>10</v>
      </c>
      <c r="R347" s="59">
        <v>10</v>
      </c>
      <c r="S347" s="59"/>
      <c r="T347" s="59"/>
      <c r="U347" s="59">
        <v>100</v>
      </c>
      <c r="V347" s="125">
        <f t="shared" si="15"/>
        <v>260</v>
      </c>
      <c r="W347" s="96">
        <v>39.9</v>
      </c>
      <c r="X347" s="61">
        <v>84.9</v>
      </c>
      <c r="Y347" s="61">
        <v>71.81</v>
      </c>
      <c r="Z347" s="126">
        <f t="shared" si="17"/>
        <v>65.53</v>
      </c>
      <c r="AA347" s="126">
        <f t="shared" si="16"/>
        <v>17037.8</v>
      </c>
      <c r="AB347" s="151"/>
    </row>
    <row r="348" spans="1:28" s="25" customFormat="1" x14ac:dyDescent="0.25">
      <c r="A348" s="150"/>
      <c r="B348" s="80">
        <v>346</v>
      </c>
      <c r="C348" s="98" t="s">
        <v>619</v>
      </c>
      <c r="D348" s="81" t="s">
        <v>153</v>
      </c>
      <c r="E348" s="60" t="s">
        <v>221</v>
      </c>
      <c r="F348" s="81" t="s">
        <v>473</v>
      </c>
      <c r="G348" s="59" t="s">
        <v>18</v>
      </c>
      <c r="H348" s="115"/>
      <c r="I348" s="59"/>
      <c r="J348" s="59"/>
      <c r="K348" s="115">
        <v>300</v>
      </c>
      <c r="L348" s="59"/>
      <c r="M348" s="59">
        <v>50</v>
      </c>
      <c r="N348" s="59"/>
      <c r="O348" s="59"/>
      <c r="P348" s="59"/>
      <c r="Q348" s="59">
        <v>5</v>
      </c>
      <c r="R348" s="59">
        <v>60</v>
      </c>
      <c r="S348" s="59"/>
      <c r="T348" s="59"/>
      <c r="U348" s="59">
        <v>50</v>
      </c>
      <c r="V348" s="125">
        <f t="shared" si="15"/>
        <v>465</v>
      </c>
      <c r="W348" s="96">
        <v>19.899999999999999</v>
      </c>
      <c r="X348" s="61">
        <v>24.9</v>
      </c>
      <c r="Y348" s="75">
        <v>38.17</v>
      </c>
      <c r="Z348" s="126">
        <f t="shared" si="17"/>
        <v>27.65</v>
      </c>
      <c r="AA348" s="126">
        <f t="shared" si="16"/>
        <v>12857.25</v>
      </c>
      <c r="AB348" s="151"/>
    </row>
    <row r="349" spans="1:28" s="25" customFormat="1" ht="60" x14ac:dyDescent="0.25">
      <c r="A349" s="150"/>
      <c r="B349" s="85">
        <v>347</v>
      </c>
      <c r="C349" s="62" t="s">
        <v>483</v>
      </c>
      <c r="D349" s="81" t="s">
        <v>153</v>
      </c>
      <c r="E349" s="60" t="s">
        <v>484</v>
      </c>
      <c r="F349" s="81" t="s">
        <v>485</v>
      </c>
      <c r="G349" s="59" t="s">
        <v>486</v>
      </c>
      <c r="H349" s="115"/>
      <c r="I349" s="59"/>
      <c r="J349" s="59"/>
      <c r="K349" s="115">
        <v>20</v>
      </c>
      <c r="L349" s="59"/>
      <c r="M349" s="59">
        <v>40</v>
      </c>
      <c r="N349" s="59">
        <v>10</v>
      </c>
      <c r="O349" s="59"/>
      <c r="P349" s="59"/>
      <c r="Q349" s="59">
        <v>5</v>
      </c>
      <c r="R349" s="59">
        <v>20</v>
      </c>
      <c r="S349" s="59">
        <v>5</v>
      </c>
      <c r="T349" s="59"/>
      <c r="U349" s="59"/>
      <c r="V349" s="125">
        <f t="shared" si="15"/>
        <v>100</v>
      </c>
      <c r="W349" s="96">
        <v>30</v>
      </c>
      <c r="X349" s="61">
        <v>49.9</v>
      </c>
      <c r="Y349" s="75">
        <v>41.07</v>
      </c>
      <c r="Z349" s="126">
        <f t="shared" si="17"/>
        <v>40.32</v>
      </c>
      <c r="AA349" s="126">
        <f t="shared" si="16"/>
        <v>4032</v>
      </c>
      <c r="AB349" s="151"/>
    </row>
    <row r="350" spans="1:28" s="25" customFormat="1" ht="45" x14ac:dyDescent="0.25">
      <c r="A350" s="150"/>
      <c r="B350" s="80">
        <v>348</v>
      </c>
      <c r="C350" s="62" t="s">
        <v>620</v>
      </c>
      <c r="D350" s="81" t="s">
        <v>153</v>
      </c>
      <c r="E350" s="60" t="s">
        <v>272</v>
      </c>
      <c r="F350" s="81" t="s">
        <v>487</v>
      </c>
      <c r="G350" s="59" t="s">
        <v>18</v>
      </c>
      <c r="H350" s="115">
        <v>20</v>
      </c>
      <c r="I350" s="59"/>
      <c r="J350" s="59"/>
      <c r="K350" s="115">
        <v>20</v>
      </c>
      <c r="L350" s="59"/>
      <c r="M350" s="59">
        <v>20</v>
      </c>
      <c r="N350" s="59"/>
      <c r="O350" s="59"/>
      <c r="P350" s="59">
        <v>20</v>
      </c>
      <c r="Q350" s="59">
        <v>5</v>
      </c>
      <c r="R350" s="59">
        <v>20</v>
      </c>
      <c r="S350" s="59">
        <v>10</v>
      </c>
      <c r="T350" s="59"/>
      <c r="U350" s="59"/>
      <c r="V350" s="125">
        <f t="shared" si="15"/>
        <v>115</v>
      </c>
      <c r="W350" s="96">
        <v>110</v>
      </c>
      <c r="X350" s="61">
        <v>139.9</v>
      </c>
      <c r="Y350" s="75">
        <v>126.91</v>
      </c>
      <c r="Z350" s="126">
        <f t="shared" si="17"/>
        <v>125.6</v>
      </c>
      <c r="AA350" s="126">
        <f t="shared" si="16"/>
        <v>14444</v>
      </c>
      <c r="AB350" s="151"/>
    </row>
    <row r="351" spans="1:28" s="25" customFormat="1" ht="45" x14ac:dyDescent="0.25">
      <c r="A351" s="150"/>
      <c r="B351" s="80">
        <v>349</v>
      </c>
      <c r="C351" s="62" t="s">
        <v>621</v>
      </c>
      <c r="D351" s="81" t="s">
        <v>153</v>
      </c>
      <c r="E351" s="60" t="s">
        <v>272</v>
      </c>
      <c r="F351" s="81" t="s">
        <v>487</v>
      </c>
      <c r="G351" s="59" t="s">
        <v>18</v>
      </c>
      <c r="H351" s="115">
        <v>20</v>
      </c>
      <c r="I351" s="59"/>
      <c r="J351" s="59"/>
      <c r="K351" s="115">
        <v>20</v>
      </c>
      <c r="L351" s="59"/>
      <c r="M351" s="59">
        <v>20</v>
      </c>
      <c r="N351" s="59"/>
      <c r="O351" s="59"/>
      <c r="P351" s="59">
        <v>20</v>
      </c>
      <c r="Q351" s="59">
        <v>5</v>
      </c>
      <c r="R351" s="59">
        <v>20</v>
      </c>
      <c r="S351" s="59">
        <v>10</v>
      </c>
      <c r="T351" s="59"/>
      <c r="U351" s="59"/>
      <c r="V351" s="125">
        <f t="shared" si="15"/>
        <v>115</v>
      </c>
      <c r="W351" s="96">
        <v>150</v>
      </c>
      <c r="X351" s="61">
        <v>199.9</v>
      </c>
      <c r="Y351" s="75">
        <v>167.65</v>
      </c>
      <c r="Z351" s="126">
        <f t="shared" si="17"/>
        <v>172.51</v>
      </c>
      <c r="AA351" s="126">
        <f t="shared" si="16"/>
        <v>19838.649999999998</v>
      </c>
      <c r="AB351" s="151"/>
    </row>
    <row r="352" spans="1:28" s="25" customFormat="1" ht="45" x14ac:dyDescent="0.25">
      <c r="A352" s="150"/>
      <c r="B352" s="80">
        <v>350</v>
      </c>
      <c r="C352" s="62" t="s">
        <v>622</v>
      </c>
      <c r="D352" s="81" t="s">
        <v>153</v>
      </c>
      <c r="E352" s="60" t="s">
        <v>272</v>
      </c>
      <c r="F352" s="81" t="s">
        <v>487</v>
      </c>
      <c r="G352" s="59" t="s">
        <v>18</v>
      </c>
      <c r="H352" s="115"/>
      <c r="I352" s="59"/>
      <c r="J352" s="59"/>
      <c r="K352" s="115">
        <v>20</v>
      </c>
      <c r="L352" s="59"/>
      <c r="M352" s="59">
        <v>70</v>
      </c>
      <c r="N352" s="59"/>
      <c r="O352" s="59">
        <v>10</v>
      </c>
      <c r="P352" s="59">
        <v>10</v>
      </c>
      <c r="Q352" s="59">
        <v>10</v>
      </c>
      <c r="R352" s="59">
        <v>10</v>
      </c>
      <c r="S352" s="59">
        <v>10</v>
      </c>
      <c r="T352" s="59"/>
      <c r="U352" s="59">
        <v>50</v>
      </c>
      <c r="V352" s="125">
        <f t="shared" si="15"/>
        <v>190</v>
      </c>
      <c r="W352" s="96">
        <v>250</v>
      </c>
      <c r="X352" s="61">
        <v>299.89999999999998</v>
      </c>
      <c r="Y352" s="75">
        <v>262.55</v>
      </c>
      <c r="Z352" s="126">
        <f t="shared" si="17"/>
        <v>270.81</v>
      </c>
      <c r="AA352" s="126">
        <f t="shared" si="16"/>
        <v>51453.9</v>
      </c>
      <c r="AB352" s="151"/>
    </row>
    <row r="353" spans="1:28" s="25" customFormat="1" ht="45" x14ac:dyDescent="0.25">
      <c r="A353" s="150"/>
      <c r="B353" s="85">
        <v>351</v>
      </c>
      <c r="C353" s="62" t="s">
        <v>623</v>
      </c>
      <c r="D353" s="81" t="s">
        <v>153</v>
      </c>
      <c r="E353" s="60" t="s">
        <v>272</v>
      </c>
      <c r="F353" s="81" t="s">
        <v>487</v>
      </c>
      <c r="G353" s="59" t="s">
        <v>18</v>
      </c>
      <c r="H353" s="115"/>
      <c r="I353" s="59"/>
      <c r="J353" s="59"/>
      <c r="K353" s="115">
        <v>20</v>
      </c>
      <c r="L353" s="59"/>
      <c r="M353" s="59">
        <v>40</v>
      </c>
      <c r="N353" s="59">
        <v>20</v>
      </c>
      <c r="O353" s="59">
        <v>25</v>
      </c>
      <c r="P353" s="59">
        <v>10</v>
      </c>
      <c r="Q353" s="59">
        <v>5</v>
      </c>
      <c r="R353" s="59">
        <v>10</v>
      </c>
      <c r="S353" s="59">
        <v>10</v>
      </c>
      <c r="T353" s="59"/>
      <c r="U353" s="59">
        <v>50</v>
      </c>
      <c r="V353" s="125">
        <f t="shared" si="15"/>
        <v>190</v>
      </c>
      <c r="W353" s="96">
        <v>450</v>
      </c>
      <c r="X353" s="61">
        <v>595.9</v>
      </c>
      <c r="Y353" s="75">
        <v>544.07000000000005</v>
      </c>
      <c r="Z353" s="126">
        <f t="shared" si="17"/>
        <v>529.99</v>
      </c>
      <c r="AA353" s="126">
        <f t="shared" si="16"/>
        <v>100698.1</v>
      </c>
      <c r="AB353" s="151"/>
    </row>
    <row r="354" spans="1:28" s="25" customFormat="1" ht="29.25" customHeight="1" x14ac:dyDescent="0.25">
      <c r="A354" s="150"/>
      <c r="B354" s="80">
        <v>352</v>
      </c>
      <c r="C354" s="62" t="s">
        <v>624</v>
      </c>
      <c r="D354" s="81" t="s">
        <v>153</v>
      </c>
      <c r="E354" s="60" t="s">
        <v>221</v>
      </c>
      <c r="F354" s="81" t="s">
        <v>454</v>
      </c>
      <c r="G354" s="59" t="s">
        <v>18</v>
      </c>
      <c r="H354" s="115"/>
      <c r="I354" s="59">
        <v>50</v>
      </c>
      <c r="J354" s="59"/>
      <c r="K354" s="115">
        <v>100</v>
      </c>
      <c r="L354" s="59"/>
      <c r="M354" s="59">
        <v>20</v>
      </c>
      <c r="N354" s="59"/>
      <c r="O354" s="59">
        <v>100</v>
      </c>
      <c r="P354" s="59">
        <v>100</v>
      </c>
      <c r="Q354" s="59">
        <v>40</v>
      </c>
      <c r="R354" s="59">
        <v>30</v>
      </c>
      <c r="S354" s="59"/>
      <c r="T354" s="59"/>
      <c r="U354" s="59"/>
      <c r="V354" s="125">
        <f t="shared" si="15"/>
        <v>440</v>
      </c>
      <c r="W354" s="96">
        <v>12.9</v>
      </c>
      <c r="X354" s="61">
        <v>16.899999999999999</v>
      </c>
      <c r="Y354" s="75">
        <v>14.04</v>
      </c>
      <c r="Z354" s="126">
        <f t="shared" si="17"/>
        <v>14.61</v>
      </c>
      <c r="AA354" s="126">
        <f t="shared" si="16"/>
        <v>6428.4</v>
      </c>
      <c r="AB354" s="151"/>
    </row>
    <row r="355" spans="1:28" s="25" customFormat="1" ht="66" customHeight="1" x14ac:dyDescent="0.25">
      <c r="A355" s="150"/>
      <c r="B355" s="80">
        <v>353</v>
      </c>
      <c r="C355" s="62" t="s">
        <v>488</v>
      </c>
      <c r="D355" s="81" t="s">
        <v>153</v>
      </c>
      <c r="E355" s="60" t="s">
        <v>272</v>
      </c>
      <c r="F355" s="81" t="s">
        <v>489</v>
      </c>
      <c r="G355" s="59" t="s">
        <v>18</v>
      </c>
      <c r="H355" s="115"/>
      <c r="I355" s="59"/>
      <c r="J355" s="59"/>
      <c r="K355" s="115">
        <v>20</v>
      </c>
      <c r="L355" s="59"/>
      <c r="M355" s="59"/>
      <c r="N355" s="59"/>
      <c r="O355" s="59">
        <v>5</v>
      </c>
      <c r="P355" s="59">
        <v>50</v>
      </c>
      <c r="Q355" s="59">
        <v>1</v>
      </c>
      <c r="R355" s="59">
        <v>15</v>
      </c>
      <c r="S355" s="59"/>
      <c r="T355" s="59"/>
      <c r="U355" s="59"/>
      <c r="V355" s="125">
        <f t="shared" si="15"/>
        <v>91</v>
      </c>
      <c r="W355" s="96">
        <v>150</v>
      </c>
      <c r="X355" s="61">
        <v>195</v>
      </c>
      <c r="Y355" s="75">
        <v>216.67</v>
      </c>
      <c r="Z355" s="126">
        <f t="shared" si="17"/>
        <v>187.22</v>
      </c>
      <c r="AA355" s="126">
        <f t="shared" si="16"/>
        <v>17037.02</v>
      </c>
      <c r="AB355" s="151"/>
    </row>
    <row r="356" spans="1:28" s="25" customFormat="1" ht="36.75" customHeight="1" x14ac:dyDescent="0.25">
      <c r="A356" s="150"/>
      <c r="B356" s="80">
        <v>354</v>
      </c>
      <c r="C356" s="62" t="s">
        <v>490</v>
      </c>
      <c r="D356" s="81" t="s">
        <v>24</v>
      </c>
      <c r="E356" s="60" t="s">
        <v>221</v>
      </c>
      <c r="F356" s="81" t="s">
        <v>491</v>
      </c>
      <c r="G356" s="59" t="s">
        <v>18</v>
      </c>
      <c r="H356" s="115"/>
      <c r="I356" s="59"/>
      <c r="J356" s="59"/>
      <c r="K356" s="115">
        <v>50</v>
      </c>
      <c r="L356" s="59">
        <v>100</v>
      </c>
      <c r="M356" s="59">
        <v>10</v>
      </c>
      <c r="N356" s="59"/>
      <c r="O356" s="59"/>
      <c r="P356" s="59">
        <v>300</v>
      </c>
      <c r="Q356" s="59">
        <v>1</v>
      </c>
      <c r="R356" s="59">
        <v>200</v>
      </c>
      <c r="S356" s="59"/>
      <c r="T356" s="59"/>
      <c r="U356" s="59"/>
      <c r="V356" s="125">
        <f t="shared" si="15"/>
        <v>661</v>
      </c>
      <c r="W356" s="96">
        <v>30</v>
      </c>
      <c r="X356" s="61">
        <v>39.799999999999997</v>
      </c>
      <c r="Y356" s="75">
        <v>34.56</v>
      </c>
      <c r="Z356" s="126">
        <f t="shared" si="17"/>
        <v>34.78</v>
      </c>
      <c r="AA356" s="126">
        <f t="shared" si="16"/>
        <v>22989.58</v>
      </c>
      <c r="AB356" s="151"/>
    </row>
    <row r="357" spans="1:28" s="25" customFormat="1" ht="70.5" customHeight="1" x14ac:dyDescent="0.25">
      <c r="A357" s="150"/>
      <c r="B357" s="85">
        <v>355</v>
      </c>
      <c r="C357" s="62" t="s">
        <v>676</v>
      </c>
      <c r="D357" s="81" t="s">
        <v>24</v>
      </c>
      <c r="E357" s="60" t="s">
        <v>221</v>
      </c>
      <c r="F357" s="81" t="s">
        <v>455</v>
      </c>
      <c r="G357" s="59" t="s">
        <v>18</v>
      </c>
      <c r="H357" s="115"/>
      <c r="I357" s="59"/>
      <c r="J357" s="59"/>
      <c r="K357" s="115"/>
      <c r="L357" s="59"/>
      <c r="M357" s="59"/>
      <c r="N357" s="59">
        <v>612</v>
      </c>
      <c r="O357" s="59"/>
      <c r="P357" s="59"/>
      <c r="Q357" s="59"/>
      <c r="R357" s="59"/>
      <c r="S357" s="59"/>
      <c r="T357" s="59"/>
      <c r="U357" s="59"/>
      <c r="V357" s="125">
        <f t="shared" si="15"/>
        <v>612</v>
      </c>
      <c r="W357" s="96">
        <v>11.33</v>
      </c>
      <c r="X357" s="61">
        <v>13.6</v>
      </c>
      <c r="Y357" s="75">
        <v>14.81</v>
      </c>
      <c r="Z357" s="126">
        <f t="shared" si="17"/>
        <v>13.24</v>
      </c>
      <c r="AA357" s="126">
        <f t="shared" si="16"/>
        <v>8102.88</v>
      </c>
      <c r="AB357" s="151"/>
    </row>
    <row r="358" spans="1:28" s="25" customFormat="1" ht="54.75" customHeight="1" x14ac:dyDescent="0.25">
      <c r="A358" s="150"/>
      <c r="B358" s="80">
        <v>356</v>
      </c>
      <c r="C358" s="62" t="s">
        <v>677</v>
      </c>
      <c r="D358" s="81" t="s">
        <v>24</v>
      </c>
      <c r="E358" s="60" t="s">
        <v>221</v>
      </c>
      <c r="F358" s="81" t="s">
        <v>455</v>
      </c>
      <c r="G358" s="59" t="s">
        <v>18</v>
      </c>
      <c r="H358" s="115"/>
      <c r="I358" s="59"/>
      <c r="J358" s="59"/>
      <c r="K358" s="115"/>
      <c r="L358" s="59"/>
      <c r="M358" s="59"/>
      <c r="N358" s="59">
        <v>10</v>
      </c>
      <c r="O358" s="59"/>
      <c r="P358" s="59"/>
      <c r="Q358" s="59"/>
      <c r="R358" s="59"/>
      <c r="S358" s="59"/>
      <c r="T358" s="59"/>
      <c r="U358" s="59"/>
      <c r="V358" s="125">
        <f t="shared" si="15"/>
        <v>10</v>
      </c>
      <c r="W358" s="96">
        <v>11.15</v>
      </c>
      <c r="X358" s="61">
        <v>9.24</v>
      </c>
      <c r="Y358" s="75">
        <v>8.99</v>
      </c>
      <c r="Z358" s="126">
        <f t="shared" si="17"/>
        <v>9.7899999999999991</v>
      </c>
      <c r="AA358" s="126">
        <f t="shared" si="16"/>
        <v>97.899999999999991</v>
      </c>
      <c r="AB358" s="151"/>
    </row>
    <row r="359" spans="1:28" s="25" customFormat="1" x14ac:dyDescent="0.25">
      <c r="A359" s="150"/>
      <c r="B359" s="80">
        <v>357</v>
      </c>
      <c r="C359" s="98" t="s">
        <v>625</v>
      </c>
      <c r="D359" s="81" t="s">
        <v>24</v>
      </c>
      <c r="E359" s="60" t="s">
        <v>221</v>
      </c>
      <c r="F359" s="81" t="s">
        <v>491</v>
      </c>
      <c r="G359" s="59" t="s">
        <v>18</v>
      </c>
      <c r="H359" s="115">
        <v>60</v>
      </c>
      <c r="I359" s="59"/>
      <c r="J359" s="59"/>
      <c r="K359" s="115">
        <v>100</v>
      </c>
      <c r="L359" s="59">
        <v>10</v>
      </c>
      <c r="M359" s="59"/>
      <c r="N359" s="59">
        <v>20</v>
      </c>
      <c r="O359" s="59">
        <v>10</v>
      </c>
      <c r="P359" s="59">
        <v>50</v>
      </c>
      <c r="Q359" s="59">
        <v>3</v>
      </c>
      <c r="R359" s="59">
        <v>50</v>
      </c>
      <c r="S359" s="59"/>
      <c r="T359" s="59"/>
      <c r="U359" s="59"/>
      <c r="V359" s="125">
        <f t="shared" si="15"/>
        <v>303</v>
      </c>
      <c r="W359" s="96">
        <v>59.89</v>
      </c>
      <c r="X359" s="61">
        <v>89.9</v>
      </c>
      <c r="Y359" s="75">
        <v>59.39</v>
      </c>
      <c r="Z359" s="126">
        <f t="shared" si="17"/>
        <v>69.72</v>
      </c>
      <c r="AA359" s="126">
        <f t="shared" si="16"/>
        <v>21125.16</v>
      </c>
      <c r="AB359" s="151"/>
    </row>
    <row r="360" spans="1:28" s="25" customFormat="1" x14ac:dyDescent="0.25">
      <c r="A360" s="150"/>
      <c r="B360" s="80">
        <v>358</v>
      </c>
      <c r="C360" s="62" t="s">
        <v>492</v>
      </c>
      <c r="D360" s="81" t="s">
        <v>24</v>
      </c>
      <c r="E360" s="60" t="s">
        <v>272</v>
      </c>
      <c r="F360" s="81" t="s">
        <v>493</v>
      </c>
      <c r="G360" s="59" t="s">
        <v>18</v>
      </c>
      <c r="H360" s="115"/>
      <c r="I360" s="59"/>
      <c r="J360" s="59"/>
      <c r="K360" s="115">
        <v>10</v>
      </c>
      <c r="L360" s="59">
        <v>10</v>
      </c>
      <c r="M360" s="59"/>
      <c r="N360" s="59"/>
      <c r="O360" s="59"/>
      <c r="P360" s="59"/>
      <c r="Q360" s="59">
        <v>3</v>
      </c>
      <c r="R360" s="59">
        <v>20</v>
      </c>
      <c r="S360" s="59"/>
      <c r="T360" s="59"/>
      <c r="U360" s="59">
        <v>20</v>
      </c>
      <c r="V360" s="125">
        <f t="shared" si="15"/>
        <v>63</v>
      </c>
      <c r="W360" s="96">
        <v>75</v>
      </c>
      <c r="X360" s="61">
        <v>79.900000000000006</v>
      </c>
      <c r="Y360" s="75">
        <v>64.489999999999995</v>
      </c>
      <c r="Z360" s="126">
        <f t="shared" si="17"/>
        <v>73.13</v>
      </c>
      <c r="AA360" s="126">
        <f t="shared" si="16"/>
        <v>4607.1899999999996</v>
      </c>
      <c r="AB360" s="151"/>
    </row>
    <row r="361" spans="1:28" s="25" customFormat="1" x14ac:dyDescent="0.25">
      <c r="A361" s="150"/>
      <c r="B361" s="85">
        <v>359</v>
      </c>
      <c r="C361" s="62" t="s">
        <v>494</v>
      </c>
      <c r="D361" s="81" t="s">
        <v>24</v>
      </c>
      <c r="E361" s="60" t="s">
        <v>170</v>
      </c>
      <c r="F361" s="81" t="s">
        <v>453</v>
      </c>
      <c r="G361" s="59" t="s">
        <v>18</v>
      </c>
      <c r="H361" s="115"/>
      <c r="I361" s="59"/>
      <c r="J361" s="59"/>
      <c r="K361" s="115">
        <v>10</v>
      </c>
      <c r="L361" s="59"/>
      <c r="M361" s="59"/>
      <c r="N361" s="59"/>
      <c r="O361" s="59"/>
      <c r="P361" s="59"/>
      <c r="Q361" s="59">
        <v>3</v>
      </c>
      <c r="R361" s="59">
        <v>3</v>
      </c>
      <c r="S361" s="59"/>
      <c r="T361" s="59"/>
      <c r="U361" s="59">
        <v>1</v>
      </c>
      <c r="V361" s="125">
        <f t="shared" si="15"/>
        <v>17</v>
      </c>
      <c r="W361" s="96">
        <v>618</v>
      </c>
      <c r="X361" s="61">
        <v>1210</v>
      </c>
      <c r="Y361" s="75">
        <v>750.94</v>
      </c>
      <c r="Z361" s="126">
        <f t="shared" si="17"/>
        <v>859.64</v>
      </c>
      <c r="AA361" s="126">
        <f t="shared" si="16"/>
        <v>14613.88</v>
      </c>
      <c r="AB361" s="151"/>
    </row>
    <row r="362" spans="1:28" s="25" customFormat="1" x14ac:dyDescent="0.25">
      <c r="A362" s="150"/>
      <c r="B362" s="80">
        <v>360</v>
      </c>
      <c r="C362" s="62" t="s">
        <v>495</v>
      </c>
      <c r="D362" s="59" t="s">
        <v>15</v>
      </c>
      <c r="E362" s="60" t="s">
        <v>272</v>
      </c>
      <c r="F362" s="81" t="s">
        <v>489</v>
      </c>
      <c r="G362" s="59" t="s">
        <v>18</v>
      </c>
      <c r="H362" s="115">
        <v>10</v>
      </c>
      <c r="I362" s="59"/>
      <c r="J362" s="59"/>
      <c r="K362" s="115">
        <v>50</v>
      </c>
      <c r="L362" s="59"/>
      <c r="M362" s="59">
        <v>40</v>
      </c>
      <c r="N362" s="59"/>
      <c r="O362" s="59">
        <v>5</v>
      </c>
      <c r="P362" s="59">
        <v>30</v>
      </c>
      <c r="Q362" s="59">
        <v>50</v>
      </c>
      <c r="R362" s="59">
        <v>250</v>
      </c>
      <c r="S362" s="59">
        <v>10</v>
      </c>
      <c r="T362" s="59"/>
      <c r="U362" s="59">
        <v>100</v>
      </c>
      <c r="V362" s="125">
        <f t="shared" si="15"/>
        <v>545</v>
      </c>
      <c r="W362" s="96">
        <v>69.900000000000006</v>
      </c>
      <c r="X362" s="61">
        <v>99.9</v>
      </c>
      <c r="Y362" s="61">
        <v>93.65</v>
      </c>
      <c r="Z362" s="126">
        <f t="shared" si="17"/>
        <v>87.81</v>
      </c>
      <c r="AA362" s="126">
        <f t="shared" si="16"/>
        <v>47856.450000000004</v>
      </c>
      <c r="AB362" s="151"/>
    </row>
    <row r="363" spans="1:28" s="5" customFormat="1" x14ac:dyDescent="0.25">
      <c r="A363" s="150"/>
      <c r="B363" s="80">
        <v>361</v>
      </c>
      <c r="C363" s="86" t="s">
        <v>496</v>
      </c>
      <c r="D363" s="59" t="s">
        <v>15</v>
      </c>
      <c r="E363" s="60" t="s">
        <v>272</v>
      </c>
      <c r="F363" s="59" t="s">
        <v>497</v>
      </c>
      <c r="G363" s="59" t="s">
        <v>18</v>
      </c>
      <c r="H363" s="115">
        <v>10</v>
      </c>
      <c r="I363" s="59"/>
      <c r="J363" s="59"/>
      <c r="K363" s="115">
        <v>50</v>
      </c>
      <c r="L363" s="59">
        <v>20</v>
      </c>
      <c r="M363" s="59">
        <v>40</v>
      </c>
      <c r="N363" s="59"/>
      <c r="O363" s="59"/>
      <c r="P363" s="59">
        <v>30</v>
      </c>
      <c r="Q363" s="59">
        <v>24</v>
      </c>
      <c r="R363" s="59">
        <v>150</v>
      </c>
      <c r="S363" s="59">
        <v>10</v>
      </c>
      <c r="T363" s="59">
        <v>10</v>
      </c>
      <c r="U363" s="59"/>
      <c r="V363" s="125">
        <f t="shared" si="15"/>
        <v>344</v>
      </c>
      <c r="W363" s="96">
        <v>35</v>
      </c>
      <c r="X363" s="61">
        <v>99.9</v>
      </c>
      <c r="Y363" s="61">
        <v>65.349999999999994</v>
      </c>
      <c r="Z363" s="126">
        <f t="shared" si="17"/>
        <v>66.75</v>
      </c>
      <c r="AA363" s="126">
        <f t="shared" si="16"/>
        <v>22962</v>
      </c>
      <c r="AB363" s="151"/>
    </row>
    <row r="364" spans="1:28" s="25" customFormat="1" ht="60" x14ac:dyDescent="0.25">
      <c r="A364" s="150"/>
      <c r="B364" s="80">
        <v>362</v>
      </c>
      <c r="C364" s="62" t="s">
        <v>498</v>
      </c>
      <c r="D364" s="81" t="s">
        <v>24</v>
      </c>
      <c r="E364" s="60" t="s">
        <v>272</v>
      </c>
      <c r="F364" s="81" t="s">
        <v>499</v>
      </c>
      <c r="G364" s="59" t="s">
        <v>18</v>
      </c>
      <c r="H364" s="115"/>
      <c r="I364" s="59"/>
      <c r="J364" s="59"/>
      <c r="K364" s="115">
        <v>20</v>
      </c>
      <c r="L364" s="59">
        <v>20</v>
      </c>
      <c r="M364" s="59">
        <v>10</v>
      </c>
      <c r="N364" s="59"/>
      <c r="O364" s="59">
        <v>10</v>
      </c>
      <c r="P364" s="59"/>
      <c r="Q364" s="59">
        <v>10</v>
      </c>
      <c r="R364" s="59">
        <v>5</v>
      </c>
      <c r="S364" s="59">
        <v>50</v>
      </c>
      <c r="T364" s="59"/>
      <c r="U364" s="59"/>
      <c r="V364" s="125">
        <f t="shared" si="15"/>
        <v>125</v>
      </c>
      <c r="W364" s="96">
        <v>130</v>
      </c>
      <c r="X364" s="61">
        <v>195</v>
      </c>
      <c r="Y364" s="61">
        <v>206.82</v>
      </c>
      <c r="Z364" s="126">
        <f t="shared" si="17"/>
        <v>177.27</v>
      </c>
      <c r="AA364" s="126">
        <f t="shared" si="16"/>
        <v>22158.75</v>
      </c>
      <c r="AB364" s="151"/>
    </row>
    <row r="365" spans="1:28" s="25" customFormat="1" ht="75" x14ac:dyDescent="0.25">
      <c r="A365" s="150"/>
      <c r="B365" s="85">
        <v>363</v>
      </c>
      <c r="C365" s="62" t="s">
        <v>500</v>
      </c>
      <c r="D365" s="81" t="s">
        <v>24</v>
      </c>
      <c r="E365" s="60" t="s">
        <v>272</v>
      </c>
      <c r="F365" s="81" t="s">
        <v>501</v>
      </c>
      <c r="G365" s="59" t="s">
        <v>18</v>
      </c>
      <c r="H365" s="115"/>
      <c r="I365" s="59">
        <v>100</v>
      </c>
      <c r="J365" s="59"/>
      <c r="K365" s="115">
        <v>20</v>
      </c>
      <c r="L365" s="59">
        <v>20</v>
      </c>
      <c r="M365" s="59"/>
      <c r="N365" s="59"/>
      <c r="O365" s="59">
        <v>20</v>
      </c>
      <c r="P365" s="59"/>
      <c r="Q365" s="59">
        <v>10</v>
      </c>
      <c r="R365" s="59">
        <v>10</v>
      </c>
      <c r="S365" s="59">
        <v>10</v>
      </c>
      <c r="T365" s="59"/>
      <c r="U365" s="59"/>
      <c r="V365" s="125">
        <f t="shared" si="15"/>
        <v>190</v>
      </c>
      <c r="W365" s="96">
        <v>40</v>
      </c>
      <c r="X365" s="61">
        <v>49.8</v>
      </c>
      <c r="Y365" s="61">
        <v>39.020000000000003</v>
      </c>
      <c r="Z365" s="126">
        <f t="shared" si="17"/>
        <v>42.94</v>
      </c>
      <c r="AA365" s="126">
        <f t="shared" si="16"/>
        <v>8158.5999999999995</v>
      </c>
      <c r="AB365" s="151"/>
    </row>
    <row r="366" spans="1:28" s="25" customFormat="1" ht="45" x14ac:dyDescent="0.25">
      <c r="A366" s="150"/>
      <c r="B366" s="80">
        <v>364</v>
      </c>
      <c r="C366" s="62" t="s">
        <v>502</v>
      </c>
      <c r="D366" s="81" t="s">
        <v>24</v>
      </c>
      <c r="E366" s="60" t="s">
        <v>272</v>
      </c>
      <c r="F366" s="81" t="s">
        <v>503</v>
      </c>
      <c r="G366" s="59" t="s">
        <v>18</v>
      </c>
      <c r="H366" s="115"/>
      <c r="I366" s="59"/>
      <c r="J366" s="59"/>
      <c r="K366" s="115">
        <v>50</v>
      </c>
      <c r="L366" s="59"/>
      <c r="M366" s="59">
        <v>20</v>
      </c>
      <c r="N366" s="59"/>
      <c r="O366" s="59"/>
      <c r="P366" s="59">
        <v>50</v>
      </c>
      <c r="Q366" s="59">
        <v>20</v>
      </c>
      <c r="R366" s="59">
        <v>250</v>
      </c>
      <c r="S366" s="59"/>
      <c r="T366" s="59"/>
      <c r="U366" s="59">
        <v>100</v>
      </c>
      <c r="V366" s="125">
        <f t="shared" si="15"/>
        <v>490</v>
      </c>
      <c r="W366" s="96">
        <v>85</v>
      </c>
      <c r="X366" s="61">
        <v>145</v>
      </c>
      <c r="Y366" s="61">
        <v>96.67</v>
      </c>
      <c r="Z366" s="126">
        <f t="shared" si="17"/>
        <v>108.89</v>
      </c>
      <c r="AA366" s="126">
        <f t="shared" si="16"/>
        <v>53356.1</v>
      </c>
      <c r="AB366" s="151"/>
    </row>
    <row r="367" spans="1:28" s="25" customFormat="1" ht="30" x14ac:dyDescent="0.25">
      <c r="A367" s="150"/>
      <c r="B367" s="80">
        <v>365</v>
      </c>
      <c r="C367" s="62" t="s">
        <v>657</v>
      </c>
      <c r="D367" s="81" t="s">
        <v>24</v>
      </c>
      <c r="E367" s="60" t="s">
        <v>272</v>
      </c>
      <c r="F367" s="81" t="s">
        <v>658</v>
      </c>
      <c r="G367" s="59" t="s">
        <v>18</v>
      </c>
      <c r="H367" s="115">
        <v>20</v>
      </c>
      <c r="I367" s="59"/>
      <c r="J367" s="59"/>
      <c r="K367" s="115"/>
      <c r="L367" s="59"/>
      <c r="M367" s="59"/>
      <c r="N367" s="59"/>
      <c r="O367" s="59"/>
      <c r="P367" s="59"/>
      <c r="Q367" s="59"/>
      <c r="R367" s="59"/>
      <c r="S367" s="59"/>
      <c r="T367" s="59"/>
      <c r="U367" s="59"/>
      <c r="V367" s="125">
        <f t="shared" si="15"/>
        <v>20</v>
      </c>
      <c r="W367" s="96">
        <v>130.41999999999999</v>
      </c>
      <c r="X367" s="61">
        <v>148.08000000000001</v>
      </c>
      <c r="Y367" s="61">
        <v>70.94</v>
      </c>
      <c r="Z367" s="126">
        <f t="shared" si="17"/>
        <v>116.48</v>
      </c>
      <c r="AA367" s="126">
        <f t="shared" si="16"/>
        <v>2329.6</v>
      </c>
      <c r="AB367" s="151"/>
    </row>
    <row r="368" spans="1:28" s="103" customFormat="1" x14ac:dyDescent="0.25">
      <c r="A368" s="150"/>
      <c r="B368" s="80">
        <v>366</v>
      </c>
      <c r="C368" s="62" t="s">
        <v>659</v>
      </c>
      <c r="D368" s="81" t="s">
        <v>24</v>
      </c>
      <c r="E368" s="60" t="s">
        <v>221</v>
      </c>
      <c r="F368" s="81" t="s">
        <v>475</v>
      </c>
      <c r="G368" s="59" t="s">
        <v>18</v>
      </c>
      <c r="H368" s="115">
        <v>40</v>
      </c>
      <c r="I368" s="59"/>
      <c r="J368" s="59"/>
      <c r="K368" s="115"/>
      <c r="L368" s="59"/>
      <c r="M368" s="59"/>
      <c r="N368" s="59"/>
      <c r="O368" s="59"/>
      <c r="P368" s="59"/>
      <c r="Q368" s="59"/>
      <c r="R368" s="59"/>
      <c r="S368" s="59"/>
      <c r="T368" s="59"/>
      <c r="U368" s="59"/>
      <c r="V368" s="125">
        <f t="shared" si="15"/>
        <v>40</v>
      </c>
      <c r="W368" s="96">
        <v>43.32</v>
      </c>
      <c r="X368" s="61">
        <v>50.02</v>
      </c>
      <c r="Y368" s="61">
        <v>55.77</v>
      </c>
      <c r="Z368" s="126">
        <f t="shared" si="17"/>
        <v>49.7</v>
      </c>
      <c r="AA368" s="126">
        <f t="shared" si="16"/>
        <v>1988</v>
      </c>
      <c r="AB368" s="151"/>
    </row>
    <row r="369" spans="1:28" s="25" customFormat="1" ht="45" x14ac:dyDescent="0.25">
      <c r="A369" s="150"/>
      <c r="B369" s="85">
        <v>367</v>
      </c>
      <c r="C369" s="62" t="s">
        <v>504</v>
      </c>
      <c r="D369" s="81" t="s">
        <v>24</v>
      </c>
      <c r="E369" s="60" t="s">
        <v>272</v>
      </c>
      <c r="F369" s="81" t="s">
        <v>503</v>
      </c>
      <c r="G369" s="59" t="s">
        <v>18</v>
      </c>
      <c r="H369" s="115"/>
      <c r="I369" s="59"/>
      <c r="J369" s="59"/>
      <c r="K369" s="115">
        <v>50</v>
      </c>
      <c r="L369" s="59"/>
      <c r="M369" s="59"/>
      <c r="N369" s="59"/>
      <c r="O369" s="59"/>
      <c r="P369" s="59">
        <v>50</v>
      </c>
      <c r="Q369" s="59"/>
      <c r="R369" s="59">
        <v>20</v>
      </c>
      <c r="S369" s="59"/>
      <c r="T369" s="59"/>
      <c r="U369" s="59"/>
      <c r="V369" s="125">
        <f t="shared" si="15"/>
        <v>120</v>
      </c>
      <c r="W369" s="96">
        <v>99</v>
      </c>
      <c r="X369" s="61">
        <v>129.88</v>
      </c>
      <c r="Y369" s="61">
        <v>110.89</v>
      </c>
      <c r="Z369" s="126">
        <f t="shared" si="17"/>
        <v>113.25</v>
      </c>
      <c r="AA369" s="126">
        <f t="shared" si="16"/>
        <v>13590</v>
      </c>
      <c r="AB369" s="151"/>
    </row>
    <row r="370" spans="1:28" s="25" customFormat="1" ht="90" customHeight="1" x14ac:dyDescent="0.25">
      <c r="A370" s="150"/>
      <c r="B370" s="80">
        <v>368</v>
      </c>
      <c r="C370" s="62" t="s">
        <v>505</v>
      </c>
      <c r="D370" s="81" t="s">
        <v>24</v>
      </c>
      <c r="E370" s="60" t="s">
        <v>272</v>
      </c>
      <c r="F370" s="81" t="s">
        <v>489</v>
      </c>
      <c r="G370" s="59" t="s">
        <v>18</v>
      </c>
      <c r="H370" s="115"/>
      <c r="I370" s="59"/>
      <c r="J370" s="59"/>
      <c r="K370" s="115">
        <v>20</v>
      </c>
      <c r="L370" s="59"/>
      <c r="M370" s="59"/>
      <c r="N370" s="59"/>
      <c r="O370" s="59"/>
      <c r="P370" s="59">
        <v>50</v>
      </c>
      <c r="Q370" s="59">
        <v>5</v>
      </c>
      <c r="R370" s="59">
        <v>10</v>
      </c>
      <c r="S370" s="59"/>
      <c r="T370" s="59">
        <v>6</v>
      </c>
      <c r="U370" s="59"/>
      <c r="V370" s="125">
        <f t="shared" si="15"/>
        <v>91</v>
      </c>
      <c r="W370" s="96">
        <v>310</v>
      </c>
      <c r="X370" s="61">
        <v>375</v>
      </c>
      <c r="Y370" s="61">
        <v>315.69</v>
      </c>
      <c r="Z370" s="126">
        <f t="shared" si="17"/>
        <v>333.56</v>
      </c>
      <c r="AA370" s="126">
        <f t="shared" si="16"/>
        <v>30353.96</v>
      </c>
      <c r="AB370" s="151"/>
    </row>
    <row r="371" spans="1:28" s="25" customFormat="1" ht="45" x14ac:dyDescent="0.25">
      <c r="A371" s="150"/>
      <c r="B371" s="80">
        <v>369</v>
      </c>
      <c r="C371" s="62" t="s">
        <v>506</v>
      </c>
      <c r="D371" s="81" t="s">
        <v>24</v>
      </c>
      <c r="E371" s="60" t="s">
        <v>272</v>
      </c>
      <c r="F371" s="81" t="s">
        <v>503</v>
      </c>
      <c r="G371" s="59" t="s">
        <v>18</v>
      </c>
      <c r="H371" s="115"/>
      <c r="I371" s="59"/>
      <c r="J371" s="59"/>
      <c r="K371" s="115">
        <v>52</v>
      </c>
      <c r="L371" s="59"/>
      <c r="M371" s="59"/>
      <c r="N371" s="59"/>
      <c r="O371" s="59"/>
      <c r="P371" s="59"/>
      <c r="Q371" s="59">
        <v>20</v>
      </c>
      <c r="R371" s="59">
        <v>15</v>
      </c>
      <c r="S371" s="59"/>
      <c r="T371" s="59"/>
      <c r="U371" s="59"/>
      <c r="V371" s="125">
        <f t="shared" si="15"/>
        <v>87</v>
      </c>
      <c r="W371" s="96">
        <v>79.900000000000006</v>
      </c>
      <c r="X371" s="61">
        <v>129.80000000000001</v>
      </c>
      <c r="Y371" s="61">
        <v>96.47</v>
      </c>
      <c r="Z371" s="126">
        <f t="shared" si="17"/>
        <v>102.05</v>
      </c>
      <c r="AA371" s="126">
        <f t="shared" si="16"/>
        <v>8878.35</v>
      </c>
      <c r="AB371" s="151"/>
    </row>
    <row r="372" spans="1:28" s="25" customFormat="1" x14ac:dyDescent="0.25">
      <c r="A372" s="150"/>
      <c r="B372" s="80">
        <v>370</v>
      </c>
      <c r="C372" s="62" t="s">
        <v>694</v>
      </c>
      <c r="D372" s="81" t="s">
        <v>695</v>
      </c>
      <c r="E372" s="60" t="s">
        <v>221</v>
      </c>
      <c r="F372" s="81" t="s">
        <v>696</v>
      </c>
      <c r="G372" s="59" t="s">
        <v>18</v>
      </c>
      <c r="H372" s="115"/>
      <c r="I372" s="59"/>
      <c r="J372" s="59"/>
      <c r="K372" s="115">
        <v>3</v>
      </c>
      <c r="L372" s="59"/>
      <c r="M372" s="59"/>
      <c r="N372" s="59"/>
      <c r="O372" s="59"/>
      <c r="P372" s="59"/>
      <c r="Q372" s="59"/>
      <c r="R372" s="59"/>
      <c r="S372" s="59"/>
      <c r="T372" s="59"/>
      <c r="U372" s="59"/>
      <c r="V372" s="125">
        <f t="shared" si="15"/>
        <v>3</v>
      </c>
      <c r="W372" s="96">
        <v>103.2</v>
      </c>
      <c r="X372" s="61">
        <v>104.41</v>
      </c>
      <c r="Y372" s="61">
        <v>119</v>
      </c>
      <c r="Z372" s="126">
        <f t="shared" si="17"/>
        <v>108.87</v>
      </c>
      <c r="AA372" s="126">
        <f t="shared" si="16"/>
        <v>326.61</v>
      </c>
      <c r="AB372" s="151"/>
    </row>
    <row r="373" spans="1:28" s="25" customFormat="1" x14ac:dyDescent="0.25">
      <c r="A373" s="150"/>
      <c r="B373" s="85">
        <v>371</v>
      </c>
      <c r="C373" s="62" t="s">
        <v>697</v>
      </c>
      <c r="D373" s="81" t="s">
        <v>695</v>
      </c>
      <c r="E373" s="60" t="s">
        <v>221</v>
      </c>
      <c r="F373" s="81" t="s">
        <v>698</v>
      </c>
      <c r="G373" s="59" t="s">
        <v>18</v>
      </c>
      <c r="H373" s="115"/>
      <c r="I373" s="59"/>
      <c r="J373" s="59"/>
      <c r="K373" s="115">
        <v>2</v>
      </c>
      <c r="L373" s="59"/>
      <c r="M373" s="59"/>
      <c r="N373" s="59"/>
      <c r="O373" s="59"/>
      <c r="P373" s="59"/>
      <c r="Q373" s="59"/>
      <c r="R373" s="59"/>
      <c r="S373" s="59"/>
      <c r="T373" s="59"/>
      <c r="U373" s="59"/>
      <c r="V373" s="125">
        <f t="shared" si="15"/>
        <v>2</v>
      </c>
      <c r="W373" s="96">
        <v>293.2</v>
      </c>
      <c r="X373" s="61">
        <v>244.9</v>
      </c>
      <c r="Y373" s="61">
        <v>293.2</v>
      </c>
      <c r="Z373" s="126">
        <f t="shared" si="17"/>
        <v>277.10000000000002</v>
      </c>
      <c r="AA373" s="126">
        <f t="shared" si="16"/>
        <v>554.20000000000005</v>
      </c>
      <c r="AB373" s="151"/>
    </row>
    <row r="374" spans="1:28" s="25" customFormat="1" ht="45" x14ac:dyDescent="0.25">
      <c r="A374" s="150"/>
      <c r="B374" s="80">
        <v>372</v>
      </c>
      <c r="C374" s="62" t="s">
        <v>699</v>
      </c>
      <c r="D374" s="81" t="s">
        <v>695</v>
      </c>
      <c r="E374" s="60" t="s">
        <v>221</v>
      </c>
      <c r="F374" s="81" t="s">
        <v>700</v>
      </c>
      <c r="G374" s="59" t="s">
        <v>18</v>
      </c>
      <c r="H374" s="115"/>
      <c r="I374" s="59"/>
      <c r="J374" s="59"/>
      <c r="K374" s="115">
        <v>3</v>
      </c>
      <c r="L374" s="59"/>
      <c r="M374" s="59"/>
      <c r="N374" s="59"/>
      <c r="O374" s="59"/>
      <c r="P374" s="59"/>
      <c r="Q374" s="59"/>
      <c r="R374" s="59"/>
      <c r="S374" s="59"/>
      <c r="T374" s="59"/>
      <c r="U374" s="59"/>
      <c r="V374" s="125">
        <f t="shared" si="15"/>
        <v>3</v>
      </c>
      <c r="W374" s="96">
        <v>360.16</v>
      </c>
      <c r="X374" s="61">
        <v>399.4</v>
      </c>
      <c r="Y374" s="61">
        <v>352.73</v>
      </c>
      <c r="Z374" s="126">
        <f t="shared" si="17"/>
        <v>370.76</v>
      </c>
      <c r="AA374" s="126">
        <f t="shared" si="16"/>
        <v>1112.28</v>
      </c>
      <c r="AB374" s="151"/>
    </row>
    <row r="375" spans="1:28" s="25" customFormat="1" ht="60" x14ac:dyDescent="0.25">
      <c r="A375" s="150"/>
      <c r="B375" s="80">
        <v>373</v>
      </c>
      <c r="C375" s="62" t="s">
        <v>701</v>
      </c>
      <c r="D375" s="81" t="s">
        <v>24</v>
      </c>
      <c r="E375" s="60" t="s">
        <v>221</v>
      </c>
      <c r="F375" s="81" t="s">
        <v>700</v>
      </c>
      <c r="G375" s="59" t="s">
        <v>18</v>
      </c>
      <c r="H375" s="115"/>
      <c r="I375" s="59"/>
      <c r="J375" s="59"/>
      <c r="K375" s="115">
        <v>2</v>
      </c>
      <c r="L375" s="59"/>
      <c r="M375" s="59"/>
      <c r="N375" s="59"/>
      <c r="O375" s="59"/>
      <c r="P375" s="59"/>
      <c r="Q375" s="59"/>
      <c r="R375" s="59"/>
      <c r="S375" s="59"/>
      <c r="T375" s="59"/>
      <c r="U375" s="59"/>
      <c r="V375" s="125">
        <f t="shared" si="15"/>
        <v>2</v>
      </c>
      <c r="W375" s="96">
        <v>1128.33</v>
      </c>
      <c r="X375" s="61">
        <v>1066.1400000000001</v>
      </c>
      <c r="Y375" s="61">
        <v>1210</v>
      </c>
      <c r="Z375" s="126">
        <f t="shared" si="17"/>
        <v>1134.82</v>
      </c>
      <c r="AA375" s="126">
        <f t="shared" si="16"/>
        <v>2269.64</v>
      </c>
      <c r="AB375" s="151"/>
    </row>
    <row r="376" spans="1:28" s="25" customFormat="1" ht="75" x14ac:dyDescent="0.25">
      <c r="A376" s="150"/>
      <c r="B376" s="80">
        <v>374</v>
      </c>
      <c r="C376" s="62" t="s">
        <v>702</v>
      </c>
      <c r="D376" s="81" t="s">
        <v>24</v>
      </c>
      <c r="E376" s="60" t="s">
        <v>221</v>
      </c>
      <c r="F376" s="81" t="s">
        <v>703</v>
      </c>
      <c r="G376" s="59" t="s">
        <v>18</v>
      </c>
      <c r="H376" s="115"/>
      <c r="I376" s="59"/>
      <c r="J376" s="59"/>
      <c r="K376" s="115">
        <v>20</v>
      </c>
      <c r="L376" s="59"/>
      <c r="M376" s="59"/>
      <c r="N376" s="59"/>
      <c r="O376" s="59"/>
      <c r="P376" s="59"/>
      <c r="Q376" s="59"/>
      <c r="R376" s="59"/>
      <c r="S376" s="59"/>
      <c r="T376" s="59"/>
      <c r="U376" s="59"/>
      <c r="V376" s="125">
        <f t="shared" si="15"/>
        <v>20</v>
      </c>
      <c r="W376" s="96">
        <v>252.2</v>
      </c>
      <c r="X376" s="61">
        <v>216.17</v>
      </c>
      <c r="Y376" s="61">
        <v>520</v>
      </c>
      <c r="Z376" s="126">
        <f t="shared" si="17"/>
        <v>329.45</v>
      </c>
      <c r="AA376" s="126">
        <f t="shared" si="16"/>
        <v>6589</v>
      </c>
      <c r="AB376" s="151"/>
    </row>
    <row r="377" spans="1:28" s="25" customFormat="1" ht="45" x14ac:dyDescent="0.25">
      <c r="A377" s="150"/>
      <c r="B377" s="85">
        <v>375</v>
      </c>
      <c r="C377" s="62" t="s">
        <v>704</v>
      </c>
      <c r="D377" s="81" t="s">
        <v>24</v>
      </c>
      <c r="E377" s="60" t="s">
        <v>221</v>
      </c>
      <c r="F377" s="81" t="s">
        <v>675</v>
      </c>
      <c r="G377" s="59" t="s">
        <v>18</v>
      </c>
      <c r="H377" s="115"/>
      <c r="I377" s="59"/>
      <c r="J377" s="59"/>
      <c r="K377" s="115">
        <v>40</v>
      </c>
      <c r="L377" s="59"/>
      <c r="M377" s="59"/>
      <c r="N377" s="59"/>
      <c r="O377" s="59"/>
      <c r="P377" s="59"/>
      <c r="Q377" s="59"/>
      <c r="R377" s="59"/>
      <c r="S377" s="59"/>
      <c r="T377" s="59"/>
      <c r="U377" s="59"/>
      <c r="V377" s="125">
        <f t="shared" si="15"/>
        <v>40</v>
      </c>
      <c r="W377" s="96">
        <v>16.489999999999998</v>
      </c>
      <c r="X377" s="61">
        <v>11.2</v>
      </c>
      <c r="Y377" s="61">
        <v>10.97</v>
      </c>
      <c r="Z377" s="126">
        <f t="shared" si="17"/>
        <v>12.88</v>
      </c>
      <c r="AA377" s="126">
        <f t="shared" si="16"/>
        <v>515.20000000000005</v>
      </c>
      <c r="AB377" s="151"/>
    </row>
    <row r="378" spans="1:28" s="25" customFormat="1" ht="60" x14ac:dyDescent="0.25">
      <c r="A378" s="150"/>
      <c r="B378" s="80">
        <v>376</v>
      </c>
      <c r="C378" s="62" t="s">
        <v>626</v>
      </c>
      <c r="D378" s="81" t="s">
        <v>24</v>
      </c>
      <c r="E378" s="82" t="s">
        <v>272</v>
      </c>
      <c r="F378" s="81" t="s">
        <v>487</v>
      </c>
      <c r="G378" s="59" t="s">
        <v>18</v>
      </c>
      <c r="H378" s="115"/>
      <c r="I378" s="59"/>
      <c r="J378" s="59"/>
      <c r="K378" s="115">
        <v>20</v>
      </c>
      <c r="L378" s="59"/>
      <c r="M378" s="59"/>
      <c r="N378" s="59"/>
      <c r="O378" s="59"/>
      <c r="P378" s="59">
        <v>20</v>
      </c>
      <c r="Q378" s="59">
        <v>2</v>
      </c>
      <c r="R378" s="59">
        <v>15</v>
      </c>
      <c r="S378" s="59"/>
      <c r="T378" s="59">
        <v>5</v>
      </c>
      <c r="U378" s="59"/>
      <c r="V378" s="125">
        <f t="shared" si="15"/>
        <v>62</v>
      </c>
      <c r="W378" s="96">
        <v>169</v>
      </c>
      <c r="X378" s="61">
        <v>395</v>
      </c>
      <c r="Y378" s="61">
        <v>222.15</v>
      </c>
      <c r="Z378" s="126">
        <f t="shared" si="17"/>
        <v>262.05</v>
      </c>
      <c r="AA378" s="126">
        <f t="shared" si="16"/>
        <v>16247.1</v>
      </c>
      <c r="AB378" s="151"/>
    </row>
    <row r="379" spans="1:28" s="25" customFormat="1" ht="60" x14ac:dyDescent="0.25">
      <c r="A379" s="150"/>
      <c r="B379" s="80">
        <v>377</v>
      </c>
      <c r="C379" s="62" t="s">
        <v>627</v>
      </c>
      <c r="D379" s="81" t="s">
        <v>24</v>
      </c>
      <c r="E379" s="82" t="s">
        <v>272</v>
      </c>
      <c r="F379" s="81" t="s">
        <v>487</v>
      </c>
      <c r="G379" s="59" t="s">
        <v>18</v>
      </c>
      <c r="H379" s="115"/>
      <c r="I379" s="59"/>
      <c r="J379" s="59"/>
      <c r="K379" s="115">
        <v>20</v>
      </c>
      <c r="L379" s="59"/>
      <c r="M379" s="59">
        <v>10</v>
      </c>
      <c r="N379" s="59"/>
      <c r="O379" s="59"/>
      <c r="P379" s="59">
        <v>20</v>
      </c>
      <c r="Q379" s="59">
        <v>2</v>
      </c>
      <c r="R379" s="59">
        <v>15</v>
      </c>
      <c r="S379" s="59"/>
      <c r="T379" s="59">
        <v>10</v>
      </c>
      <c r="U379" s="59"/>
      <c r="V379" s="125">
        <f t="shared" si="15"/>
        <v>77</v>
      </c>
      <c r="W379" s="96">
        <v>159</v>
      </c>
      <c r="X379" s="61">
        <v>195</v>
      </c>
      <c r="Y379" s="61">
        <v>194.65</v>
      </c>
      <c r="Z379" s="126">
        <f t="shared" si="17"/>
        <v>182.88</v>
      </c>
      <c r="AA379" s="126">
        <f t="shared" si="16"/>
        <v>14081.76</v>
      </c>
      <c r="AB379" s="151"/>
    </row>
    <row r="380" spans="1:28" s="25" customFormat="1" ht="97.5" customHeight="1" x14ac:dyDescent="0.25">
      <c r="A380" s="150"/>
      <c r="B380" s="80">
        <v>378</v>
      </c>
      <c r="C380" s="62" t="s">
        <v>628</v>
      </c>
      <c r="D380" s="81" t="s">
        <v>24</v>
      </c>
      <c r="E380" s="82" t="s">
        <v>272</v>
      </c>
      <c r="F380" s="81" t="s">
        <v>487</v>
      </c>
      <c r="G380" s="59" t="s">
        <v>18</v>
      </c>
      <c r="H380" s="115">
        <v>30</v>
      </c>
      <c r="I380" s="59"/>
      <c r="J380" s="59"/>
      <c r="K380" s="115">
        <v>50</v>
      </c>
      <c r="L380" s="59"/>
      <c r="M380" s="59">
        <v>10</v>
      </c>
      <c r="N380" s="59"/>
      <c r="O380" s="59"/>
      <c r="P380" s="59">
        <v>10</v>
      </c>
      <c r="Q380" s="59">
        <v>2</v>
      </c>
      <c r="R380" s="59">
        <v>4</v>
      </c>
      <c r="S380" s="59"/>
      <c r="T380" s="59"/>
      <c r="U380" s="59"/>
      <c r="V380" s="125">
        <f t="shared" si="15"/>
        <v>106</v>
      </c>
      <c r="W380" s="96">
        <v>295</v>
      </c>
      <c r="X380" s="61">
        <v>299.89999999999998</v>
      </c>
      <c r="Y380" s="61">
        <v>308.77999999999997</v>
      </c>
      <c r="Z380" s="126">
        <f t="shared" si="17"/>
        <v>301.22000000000003</v>
      </c>
      <c r="AA380" s="126">
        <f t="shared" si="16"/>
        <v>31929.320000000003</v>
      </c>
      <c r="AB380" s="151"/>
    </row>
    <row r="381" spans="1:28" s="25" customFormat="1" x14ac:dyDescent="0.25">
      <c r="A381" s="150"/>
      <c r="B381" s="85">
        <v>379</v>
      </c>
      <c r="C381" s="62" t="s">
        <v>507</v>
      </c>
      <c r="D381" s="81" t="s">
        <v>24</v>
      </c>
      <c r="E381" s="82" t="s">
        <v>221</v>
      </c>
      <c r="F381" s="81" t="s">
        <v>508</v>
      </c>
      <c r="G381" s="59" t="s">
        <v>18</v>
      </c>
      <c r="H381" s="115"/>
      <c r="I381" s="59"/>
      <c r="J381" s="59"/>
      <c r="K381" s="115">
        <v>20</v>
      </c>
      <c r="L381" s="59"/>
      <c r="M381" s="59"/>
      <c r="N381" s="59"/>
      <c r="O381" s="59"/>
      <c r="P381" s="59"/>
      <c r="Q381" s="59">
        <v>5</v>
      </c>
      <c r="R381" s="59">
        <v>50</v>
      </c>
      <c r="S381" s="59"/>
      <c r="T381" s="59"/>
      <c r="U381" s="59"/>
      <c r="V381" s="125">
        <f t="shared" si="15"/>
        <v>75</v>
      </c>
      <c r="W381" s="96">
        <v>22.9</v>
      </c>
      <c r="X381" s="61">
        <v>28.7</v>
      </c>
      <c r="Y381" s="61">
        <v>33.28</v>
      </c>
      <c r="Z381" s="126">
        <f t="shared" si="17"/>
        <v>28.29</v>
      </c>
      <c r="AA381" s="126">
        <f t="shared" si="16"/>
        <v>2121.75</v>
      </c>
      <c r="AB381" s="151"/>
    </row>
    <row r="382" spans="1:28" s="25" customFormat="1" ht="30" x14ac:dyDescent="0.25">
      <c r="A382" s="150"/>
      <c r="B382" s="80">
        <v>380</v>
      </c>
      <c r="C382" s="62" t="s">
        <v>509</v>
      </c>
      <c r="D382" s="81" t="s">
        <v>24</v>
      </c>
      <c r="E382" s="82" t="s">
        <v>221</v>
      </c>
      <c r="F382" s="81" t="s">
        <v>510</v>
      </c>
      <c r="G382" s="59" t="s">
        <v>18</v>
      </c>
      <c r="H382" s="115"/>
      <c r="I382" s="59"/>
      <c r="J382" s="59"/>
      <c r="K382" s="115">
        <v>20</v>
      </c>
      <c r="L382" s="59"/>
      <c r="M382" s="59">
        <v>40</v>
      </c>
      <c r="N382" s="59"/>
      <c r="O382" s="59"/>
      <c r="P382" s="59"/>
      <c r="Q382" s="59">
        <v>5</v>
      </c>
      <c r="R382" s="59">
        <v>50</v>
      </c>
      <c r="S382" s="59"/>
      <c r="T382" s="59"/>
      <c r="U382" s="59"/>
      <c r="V382" s="125">
        <f t="shared" si="15"/>
        <v>115</v>
      </c>
      <c r="W382" s="96">
        <v>24.9</v>
      </c>
      <c r="X382" s="61">
        <v>29.8</v>
      </c>
      <c r="Y382" s="61">
        <v>32.85</v>
      </c>
      <c r="Z382" s="126">
        <f t="shared" si="17"/>
        <v>29.18</v>
      </c>
      <c r="AA382" s="126">
        <f t="shared" si="16"/>
        <v>3355.7</v>
      </c>
      <c r="AB382" s="151"/>
    </row>
    <row r="383" spans="1:28" s="25" customFormat="1" x14ac:dyDescent="0.25">
      <c r="A383" s="150"/>
      <c r="B383" s="80">
        <v>381</v>
      </c>
      <c r="C383" s="62" t="s">
        <v>511</v>
      </c>
      <c r="D383" s="81" t="s">
        <v>24</v>
      </c>
      <c r="E383" s="82" t="s">
        <v>221</v>
      </c>
      <c r="F383" s="81" t="s">
        <v>512</v>
      </c>
      <c r="G383" s="59" t="s">
        <v>18</v>
      </c>
      <c r="H383" s="115"/>
      <c r="I383" s="59"/>
      <c r="J383" s="59"/>
      <c r="K383" s="115">
        <v>20</v>
      </c>
      <c r="L383" s="59"/>
      <c r="M383" s="59">
        <v>40</v>
      </c>
      <c r="N383" s="59"/>
      <c r="O383" s="59"/>
      <c r="P383" s="59"/>
      <c r="Q383" s="59">
        <v>5</v>
      </c>
      <c r="R383" s="59">
        <v>50</v>
      </c>
      <c r="S383" s="59"/>
      <c r="T383" s="59"/>
      <c r="U383" s="59"/>
      <c r="V383" s="125">
        <f t="shared" si="15"/>
        <v>115</v>
      </c>
      <c r="W383" s="96">
        <v>49.9</v>
      </c>
      <c r="X383" s="61">
        <v>68.900000000000006</v>
      </c>
      <c r="Y383" s="61">
        <v>59.1</v>
      </c>
      <c r="Z383" s="126">
        <f t="shared" si="17"/>
        <v>59.3</v>
      </c>
      <c r="AA383" s="126">
        <f t="shared" si="16"/>
        <v>6819.5</v>
      </c>
      <c r="AB383" s="151"/>
    </row>
    <row r="384" spans="1:28" s="25" customFormat="1" x14ac:dyDescent="0.25">
      <c r="A384" s="150"/>
      <c r="B384" s="80">
        <v>382</v>
      </c>
      <c r="C384" s="62" t="s">
        <v>513</v>
      </c>
      <c r="D384" s="87" t="s">
        <v>24</v>
      </c>
      <c r="E384" s="82" t="s">
        <v>221</v>
      </c>
      <c r="F384" s="81" t="s">
        <v>514</v>
      </c>
      <c r="G384" s="59" t="s">
        <v>18</v>
      </c>
      <c r="H384" s="115"/>
      <c r="I384" s="59"/>
      <c r="J384" s="59"/>
      <c r="K384" s="115">
        <v>20</v>
      </c>
      <c r="L384" s="59"/>
      <c r="M384" s="59"/>
      <c r="N384" s="59"/>
      <c r="O384" s="59">
        <v>100</v>
      </c>
      <c r="P384" s="59"/>
      <c r="Q384" s="59">
        <v>2</v>
      </c>
      <c r="R384" s="59">
        <v>4</v>
      </c>
      <c r="S384" s="59"/>
      <c r="T384" s="59"/>
      <c r="U384" s="59"/>
      <c r="V384" s="125">
        <f t="shared" si="15"/>
        <v>126</v>
      </c>
      <c r="W384" s="96">
        <v>74.900000000000006</v>
      </c>
      <c r="X384" s="61">
        <v>95.9</v>
      </c>
      <c r="Y384" s="61">
        <v>70.680000000000007</v>
      </c>
      <c r="Z384" s="126">
        <f t="shared" si="17"/>
        <v>80.489999999999995</v>
      </c>
      <c r="AA384" s="126">
        <f t="shared" si="16"/>
        <v>10141.74</v>
      </c>
      <c r="AB384" s="151"/>
    </row>
    <row r="385" spans="1:30" s="25" customFormat="1" x14ac:dyDescent="0.25">
      <c r="A385" s="150"/>
      <c r="B385" s="85">
        <v>383</v>
      </c>
      <c r="C385" s="62" t="s">
        <v>515</v>
      </c>
      <c r="D385" s="81" t="s">
        <v>24</v>
      </c>
      <c r="E385" s="82" t="s">
        <v>221</v>
      </c>
      <c r="F385" s="81" t="s">
        <v>516</v>
      </c>
      <c r="G385" s="59" t="s">
        <v>18</v>
      </c>
      <c r="H385" s="115"/>
      <c r="I385" s="59"/>
      <c r="J385" s="59"/>
      <c r="K385" s="115">
        <v>20</v>
      </c>
      <c r="L385" s="59"/>
      <c r="M385" s="59">
        <v>10</v>
      </c>
      <c r="N385" s="59"/>
      <c r="O385" s="59"/>
      <c r="P385" s="59"/>
      <c r="Q385" s="59">
        <v>2</v>
      </c>
      <c r="R385" s="59">
        <v>10</v>
      </c>
      <c r="S385" s="59"/>
      <c r="T385" s="59"/>
      <c r="U385" s="59"/>
      <c r="V385" s="125">
        <f t="shared" si="15"/>
        <v>42</v>
      </c>
      <c r="W385" s="96">
        <v>74.900000000000006</v>
      </c>
      <c r="X385" s="61">
        <v>109.8</v>
      </c>
      <c r="Y385" s="61">
        <v>93.03</v>
      </c>
      <c r="Z385" s="126">
        <f t="shared" si="17"/>
        <v>92.57</v>
      </c>
      <c r="AA385" s="126">
        <f t="shared" si="16"/>
        <v>3887.9399999999996</v>
      </c>
      <c r="AB385" s="151"/>
    </row>
    <row r="386" spans="1:30" s="25" customFormat="1" x14ac:dyDescent="0.25">
      <c r="A386" s="150"/>
      <c r="B386" s="80">
        <v>384</v>
      </c>
      <c r="C386" s="62" t="s">
        <v>517</v>
      </c>
      <c r="D386" s="81" t="s">
        <v>24</v>
      </c>
      <c r="E386" s="82" t="s">
        <v>221</v>
      </c>
      <c r="F386" s="81" t="s">
        <v>518</v>
      </c>
      <c r="G386" s="59" t="s">
        <v>18</v>
      </c>
      <c r="H386" s="115"/>
      <c r="I386" s="59"/>
      <c r="J386" s="59"/>
      <c r="K386" s="115">
        <v>20</v>
      </c>
      <c r="L386" s="59"/>
      <c r="M386" s="59">
        <v>10</v>
      </c>
      <c r="N386" s="59"/>
      <c r="O386" s="59"/>
      <c r="P386" s="59"/>
      <c r="Q386" s="59">
        <v>2</v>
      </c>
      <c r="R386" s="59">
        <v>10</v>
      </c>
      <c r="S386" s="59"/>
      <c r="T386" s="59"/>
      <c r="U386" s="59"/>
      <c r="V386" s="125">
        <f t="shared" si="15"/>
        <v>42</v>
      </c>
      <c r="W386" s="96">
        <v>59.9</v>
      </c>
      <c r="X386" s="61">
        <v>94.9</v>
      </c>
      <c r="Y386" s="61">
        <v>72.33</v>
      </c>
      <c r="Z386" s="126">
        <f t="shared" si="17"/>
        <v>75.709999999999994</v>
      </c>
      <c r="AA386" s="126">
        <f t="shared" si="16"/>
        <v>3179.8199999999997</v>
      </c>
      <c r="AB386" s="151"/>
    </row>
    <row r="387" spans="1:30" s="25" customFormat="1" x14ac:dyDescent="0.25">
      <c r="A387" s="150"/>
      <c r="B387" s="80">
        <v>385</v>
      </c>
      <c r="C387" s="62" t="s">
        <v>519</v>
      </c>
      <c r="D387" s="81" t="s">
        <v>24</v>
      </c>
      <c r="E387" s="82" t="s">
        <v>221</v>
      </c>
      <c r="F387" s="81" t="s">
        <v>520</v>
      </c>
      <c r="G387" s="59" t="s">
        <v>18</v>
      </c>
      <c r="H387" s="115"/>
      <c r="I387" s="59"/>
      <c r="J387" s="59"/>
      <c r="K387" s="115">
        <v>20</v>
      </c>
      <c r="L387" s="59"/>
      <c r="M387" s="59">
        <v>10</v>
      </c>
      <c r="N387" s="59"/>
      <c r="O387" s="59"/>
      <c r="P387" s="59"/>
      <c r="Q387" s="59">
        <v>2</v>
      </c>
      <c r="R387" s="59">
        <v>4</v>
      </c>
      <c r="S387" s="59"/>
      <c r="T387" s="59"/>
      <c r="U387" s="59">
        <v>25</v>
      </c>
      <c r="V387" s="125">
        <f t="shared" si="15"/>
        <v>61</v>
      </c>
      <c r="W387" s="96">
        <v>74.900000000000006</v>
      </c>
      <c r="X387" s="61">
        <v>108.7</v>
      </c>
      <c r="Y387" s="61">
        <v>100.82</v>
      </c>
      <c r="Z387" s="126">
        <f t="shared" si="17"/>
        <v>94.8</v>
      </c>
      <c r="AA387" s="126">
        <f t="shared" si="16"/>
        <v>5782.8</v>
      </c>
      <c r="AB387" s="151"/>
    </row>
    <row r="388" spans="1:30" s="25" customFormat="1" x14ac:dyDescent="0.25">
      <c r="A388" s="150"/>
      <c r="B388" s="80">
        <v>386</v>
      </c>
      <c r="C388" s="62" t="s">
        <v>521</v>
      </c>
      <c r="D388" s="87" t="s">
        <v>24</v>
      </c>
      <c r="E388" s="82" t="s">
        <v>221</v>
      </c>
      <c r="F388" s="81" t="s">
        <v>522</v>
      </c>
      <c r="G388" s="59" t="s">
        <v>18</v>
      </c>
      <c r="H388" s="115"/>
      <c r="I388" s="59"/>
      <c r="J388" s="59"/>
      <c r="K388" s="115">
        <v>20</v>
      </c>
      <c r="L388" s="59"/>
      <c r="M388" s="59"/>
      <c r="N388" s="59"/>
      <c r="O388" s="59"/>
      <c r="P388" s="59"/>
      <c r="Q388" s="59">
        <v>2</v>
      </c>
      <c r="R388" s="59"/>
      <c r="S388" s="59"/>
      <c r="T388" s="59"/>
      <c r="U388" s="59"/>
      <c r="V388" s="125">
        <f t="shared" ref="V388:V410" si="18">SUM(H388:U388)</f>
        <v>22</v>
      </c>
      <c r="W388" s="96">
        <v>39.9</v>
      </c>
      <c r="X388" s="61">
        <v>64.900000000000006</v>
      </c>
      <c r="Y388" s="61">
        <v>39.840000000000003</v>
      </c>
      <c r="Z388" s="126">
        <f t="shared" si="17"/>
        <v>48.21</v>
      </c>
      <c r="AA388" s="126">
        <f t="shared" ref="AA388:AA410" si="19">V388*Z388</f>
        <v>1060.6200000000001</v>
      </c>
      <c r="AB388" s="151"/>
    </row>
    <row r="389" spans="1:30" s="25" customFormat="1" ht="49.5" customHeight="1" x14ac:dyDescent="0.25">
      <c r="A389" s="150"/>
      <c r="B389" s="85">
        <v>387</v>
      </c>
      <c r="C389" s="86" t="s">
        <v>523</v>
      </c>
      <c r="D389" s="59" t="s">
        <v>15</v>
      </c>
      <c r="E389" s="60" t="s">
        <v>221</v>
      </c>
      <c r="F389" s="59" t="s">
        <v>524</v>
      </c>
      <c r="G389" s="59" t="s">
        <v>18</v>
      </c>
      <c r="H389" s="115"/>
      <c r="I389" s="59"/>
      <c r="J389" s="59"/>
      <c r="K389" s="115">
        <v>20</v>
      </c>
      <c r="L389" s="59"/>
      <c r="M389" s="59"/>
      <c r="N389" s="59"/>
      <c r="O389" s="59"/>
      <c r="P389" s="59"/>
      <c r="Q389" s="59">
        <v>2</v>
      </c>
      <c r="R389" s="59"/>
      <c r="S389" s="59"/>
      <c r="T389" s="59"/>
      <c r="U389" s="59"/>
      <c r="V389" s="125">
        <f t="shared" si="18"/>
        <v>22</v>
      </c>
      <c r="W389" s="96">
        <v>33</v>
      </c>
      <c r="X389" s="61">
        <v>32.9</v>
      </c>
      <c r="Y389" s="61">
        <v>36.700000000000003</v>
      </c>
      <c r="Z389" s="126">
        <f t="shared" si="17"/>
        <v>34.200000000000003</v>
      </c>
      <c r="AA389" s="126">
        <f t="shared" si="19"/>
        <v>752.40000000000009</v>
      </c>
      <c r="AB389" s="151"/>
      <c r="AD389" s="34"/>
    </row>
    <row r="390" spans="1:30" s="25" customFormat="1" x14ac:dyDescent="0.25">
      <c r="A390" s="150"/>
      <c r="B390" s="80">
        <v>388</v>
      </c>
      <c r="C390" s="62" t="s">
        <v>525</v>
      </c>
      <c r="D390" s="81" t="s">
        <v>24</v>
      </c>
      <c r="E390" s="82" t="s">
        <v>260</v>
      </c>
      <c r="F390" s="81" t="s">
        <v>723</v>
      </c>
      <c r="G390" s="81" t="s">
        <v>18</v>
      </c>
      <c r="H390" s="114"/>
      <c r="I390" s="81"/>
      <c r="J390" s="81"/>
      <c r="K390" s="114">
        <v>50</v>
      </c>
      <c r="L390" s="81"/>
      <c r="M390" s="81"/>
      <c r="N390" s="81">
        <v>50</v>
      </c>
      <c r="O390" s="81"/>
      <c r="P390" s="81"/>
      <c r="Q390" s="81">
        <v>3</v>
      </c>
      <c r="R390" s="81">
        <v>50</v>
      </c>
      <c r="S390" s="81">
        <v>100</v>
      </c>
      <c r="T390" s="81"/>
      <c r="U390" s="81"/>
      <c r="V390" s="125">
        <f t="shared" si="18"/>
        <v>253</v>
      </c>
      <c r="W390" s="96">
        <v>3.5</v>
      </c>
      <c r="X390" s="61">
        <v>3.9</v>
      </c>
      <c r="Y390" s="61">
        <v>3.79</v>
      </c>
      <c r="Z390" s="126">
        <f t="shared" si="17"/>
        <v>3.73</v>
      </c>
      <c r="AA390" s="126">
        <f t="shared" si="19"/>
        <v>943.68999999999994</v>
      </c>
      <c r="AB390" s="151"/>
    </row>
    <row r="391" spans="1:30" s="25" customFormat="1" x14ac:dyDescent="0.25">
      <c r="A391" s="150"/>
      <c r="B391" s="80">
        <v>389</v>
      </c>
      <c r="C391" s="62" t="s">
        <v>526</v>
      </c>
      <c r="D391" s="87" t="s">
        <v>24</v>
      </c>
      <c r="E391" s="82" t="s">
        <v>170</v>
      </c>
      <c r="F391" s="81" t="s">
        <v>527</v>
      </c>
      <c r="G391" s="81" t="s">
        <v>18</v>
      </c>
      <c r="H391" s="114"/>
      <c r="I391" s="81"/>
      <c r="J391" s="81"/>
      <c r="K391" s="114">
        <v>100</v>
      </c>
      <c r="L391" s="81"/>
      <c r="M391" s="81"/>
      <c r="N391" s="81"/>
      <c r="O391" s="81"/>
      <c r="P391" s="81">
        <v>50</v>
      </c>
      <c r="Q391" s="81">
        <v>10</v>
      </c>
      <c r="R391" s="81"/>
      <c r="S391" s="81"/>
      <c r="T391" s="81"/>
      <c r="U391" s="81"/>
      <c r="V391" s="125">
        <f t="shared" si="18"/>
        <v>160</v>
      </c>
      <c r="W391" s="94">
        <v>79.900000000000006</v>
      </c>
      <c r="X391" s="88">
        <v>129.80000000000001</v>
      </c>
      <c r="Y391" s="88">
        <v>164.54</v>
      </c>
      <c r="Z391" s="126">
        <f t="shared" si="17"/>
        <v>124.74</v>
      </c>
      <c r="AA391" s="126">
        <f t="shared" si="19"/>
        <v>19958.399999999998</v>
      </c>
      <c r="AB391" s="151"/>
    </row>
    <row r="392" spans="1:30" s="5" customFormat="1" x14ac:dyDescent="0.25">
      <c r="A392" s="150"/>
      <c r="B392" s="80">
        <v>390</v>
      </c>
      <c r="C392" s="62" t="s">
        <v>528</v>
      </c>
      <c r="D392" s="87" t="s">
        <v>24</v>
      </c>
      <c r="E392" s="82" t="s">
        <v>170</v>
      </c>
      <c r="F392" s="81" t="s">
        <v>529</v>
      </c>
      <c r="G392" s="81" t="s">
        <v>18</v>
      </c>
      <c r="H392" s="114"/>
      <c r="I392" s="81"/>
      <c r="J392" s="81"/>
      <c r="K392" s="114">
        <v>20</v>
      </c>
      <c r="L392" s="81"/>
      <c r="M392" s="81"/>
      <c r="N392" s="81"/>
      <c r="O392" s="81"/>
      <c r="P392" s="81">
        <v>30</v>
      </c>
      <c r="Q392" s="81">
        <v>3</v>
      </c>
      <c r="R392" s="81"/>
      <c r="S392" s="81">
        <v>5</v>
      </c>
      <c r="T392" s="81"/>
      <c r="U392" s="81"/>
      <c r="V392" s="125">
        <f t="shared" si="18"/>
        <v>58</v>
      </c>
      <c r="W392" s="94">
        <v>129.9</v>
      </c>
      <c r="X392" s="88">
        <v>259.8</v>
      </c>
      <c r="Y392" s="88">
        <v>176.93</v>
      </c>
      <c r="Z392" s="126">
        <f t="shared" si="17"/>
        <v>188.87</v>
      </c>
      <c r="AA392" s="126">
        <f t="shared" si="19"/>
        <v>10954.460000000001</v>
      </c>
      <c r="AB392" s="151"/>
    </row>
    <row r="393" spans="1:30" s="5" customFormat="1" x14ac:dyDescent="0.25">
      <c r="A393" s="152">
        <v>5</v>
      </c>
      <c r="B393" s="138">
        <v>391</v>
      </c>
      <c r="C393" s="69" t="s">
        <v>530</v>
      </c>
      <c r="D393" s="99" t="s">
        <v>24</v>
      </c>
      <c r="E393" s="139" t="s">
        <v>531</v>
      </c>
      <c r="F393" s="101" t="s">
        <v>532</v>
      </c>
      <c r="G393" s="101" t="s">
        <v>18</v>
      </c>
      <c r="H393" s="118">
        <v>60</v>
      </c>
      <c r="I393" s="101">
        <v>5</v>
      </c>
      <c r="J393" s="101">
        <v>2</v>
      </c>
      <c r="K393" s="118">
        <v>50</v>
      </c>
      <c r="L393" s="101"/>
      <c r="M393" s="101">
        <v>200</v>
      </c>
      <c r="N393" s="101"/>
      <c r="O393" s="101"/>
      <c r="P393" s="101"/>
      <c r="Q393" s="101">
        <v>20</v>
      </c>
      <c r="R393" s="101">
        <v>10</v>
      </c>
      <c r="S393" s="101">
        <v>24</v>
      </c>
      <c r="T393" s="101"/>
      <c r="U393" s="101"/>
      <c r="V393" s="124">
        <f t="shared" si="18"/>
        <v>371</v>
      </c>
      <c r="W393" s="92">
        <v>1.25</v>
      </c>
      <c r="X393" s="68">
        <v>6.5</v>
      </c>
      <c r="Y393" s="68">
        <v>5.05</v>
      </c>
      <c r="Z393" s="137">
        <f t="shared" si="17"/>
        <v>4.26</v>
      </c>
      <c r="AA393" s="137">
        <f t="shared" si="19"/>
        <v>1580.4599999999998</v>
      </c>
      <c r="AB393" s="153">
        <f>SUM(AA393:AA403)</f>
        <v>37760.19</v>
      </c>
    </row>
    <row r="394" spans="1:30" s="5" customFormat="1" x14ac:dyDescent="0.25">
      <c r="A394" s="152"/>
      <c r="B394" s="136">
        <v>392</v>
      </c>
      <c r="C394" s="69" t="s">
        <v>533</v>
      </c>
      <c r="D394" s="101" t="s">
        <v>15</v>
      </c>
      <c r="E394" s="139" t="s">
        <v>531</v>
      </c>
      <c r="F394" s="101" t="s">
        <v>532</v>
      </c>
      <c r="G394" s="101" t="s">
        <v>18</v>
      </c>
      <c r="H394" s="118">
        <v>80</v>
      </c>
      <c r="I394" s="101">
        <v>5</v>
      </c>
      <c r="J394" s="101">
        <v>2</v>
      </c>
      <c r="K394" s="118">
        <v>50</v>
      </c>
      <c r="L394" s="101"/>
      <c r="M394" s="101">
        <v>200</v>
      </c>
      <c r="N394" s="101"/>
      <c r="O394" s="101"/>
      <c r="P394" s="101"/>
      <c r="Q394" s="101">
        <v>20</v>
      </c>
      <c r="R394" s="101"/>
      <c r="S394" s="101">
        <v>24</v>
      </c>
      <c r="T394" s="101"/>
      <c r="U394" s="101"/>
      <c r="V394" s="124">
        <f t="shared" si="18"/>
        <v>381</v>
      </c>
      <c r="W394" s="92">
        <v>1.25</v>
      </c>
      <c r="X394" s="68">
        <v>6.5</v>
      </c>
      <c r="Y394" s="68">
        <v>6.81</v>
      </c>
      <c r="Z394" s="137">
        <f t="shared" si="17"/>
        <v>4.8499999999999996</v>
      </c>
      <c r="AA394" s="137">
        <f t="shared" si="19"/>
        <v>1847.85</v>
      </c>
      <c r="AB394" s="153"/>
    </row>
    <row r="395" spans="1:30" s="5" customFormat="1" x14ac:dyDescent="0.25">
      <c r="A395" s="152"/>
      <c r="B395" s="136">
        <v>393</v>
      </c>
      <c r="C395" s="69" t="s">
        <v>632</v>
      </c>
      <c r="D395" s="101" t="s">
        <v>15</v>
      </c>
      <c r="E395" s="139" t="s">
        <v>531</v>
      </c>
      <c r="F395" s="101" t="s">
        <v>633</v>
      </c>
      <c r="G395" s="101" t="s">
        <v>18</v>
      </c>
      <c r="H395" s="118">
        <v>15</v>
      </c>
      <c r="I395" s="101"/>
      <c r="J395" s="101"/>
      <c r="K395" s="118"/>
      <c r="L395" s="101"/>
      <c r="M395" s="101"/>
      <c r="N395" s="101"/>
      <c r="O395" s="101"/>
      <c r="P395" s="101"/>
      <c r="Q395" s="101"/>
      <c r="R395" s="101"/>
      <c r="S395" s="101"/>
      <c r="T395" s="101"/>
      <c r="U395" s="101"/>
      <c r="V395" s="124">
        <f t="shared" si="18"/>
        <v>15</v>
      </c>
      <c r="W395" s="92">
        <v>33.07</v>
      </c>
      <c r="X395" s="68">
        <v>25.55</v>
      </c>
      <c r="Y395" s="68">
        <v>26.39</v>
      </c>
      <c r="Z395" s="137">
        <f t="shared" si="17"/>
        <v>28.33</v>
      </c>
      <c r="AA395" s="137">
        <f t="shared" si="19"/>
        <v>424.95</v>
      </c>
      <c r="AB395" s="153"/>
    </row>
    <row r="396" spans="1:30" s="5" customFormat="1" x14ac:dyDescent="0.25">
      <c r="A396" s="152"/>
      <c r="B396" s="136">
        <v>394</v>
      </c>
      <c r="C396" s="69" t="s">
        <v>638</v>
      </c>
      <c r="D396" s="101" t="s">
        <v>15</v>
      </c>
      <c r="E396" s="139" t="s">
        <v>16</v>
      </c>
      <c r="F396" s="101" t="s">
        <v>639</v>
      </c>
      <c r="G396" s="101" t="s">
        <v>18</v>
      </c>
      <c r="H396" s="118">
        <v>5</v>
      </c>
      <c r="I396" s="101"/>
      <c r="J396" s="101"/>
      <c r="K396" s="118"/>
      <c r="L396" s="101"/>
      <c r="M396" s="101"/>
      <c r="N396" s="101"/>
      <c r="O396" s="101"/>
      <c r="P396" s="101"/>
      <c r="Q396" s="101"/>
      <c r="R396" s="101"/>
      <c r="S396" s="101"/>
      <c r="T396" s="101"/>
      <c r="U396" s="101"/>
      <c r="V396" s="124">
        <f t="shared" si="18"/>
        <v>5</v>
      </c>
      <c r="W396" s="92">
        <v>5.6</v>
      </c>
      <c r="X396" s="68">
        <v>7.11</v>
      </c>
      <c r="Y396" s="68">
        <v>5.89</v>
      </c>
      <c r="Z396" s="137">
        <f t="shared" si="17"/>
        <v>6.2</v>
      </c>
      <c r="AA396" s="137">
        <f t="shared" si="19"/>
        <v>31</v>
      </c>
      <c r="AB396" s="153"/>
    </row>
    <row r="397" spans="1:30" s="5" customFormat="1" x14ac:dyDescent="0.25">
      <c r="A397" s="152"/>
      <c r="B397" s="138">
        <v>395</v>
      </c>
      <c r="C397" s="69" t="s">
        <v>534</v>
      </c>
      <c r="D397" s="101" t="s">
        <v>15</v>
      </c>
      <c r="E397" s="139" t="s">
        <v>531</v>
      </c>
      <c r="F397" s="101" t="s">
        <v>535</v>
      </c>
      <c r="G397" s="101" t="s">
        <v>18</v>
      </c>
      <c r="H397" s="118">
        <v>210</v>
      </c>
      <c r="I397" s="101">
        <v>40</v>
      </c>
      <c r="J397" s="101">
        <v>3</v>
      </c>
      <c r="K397" s="118">
        <v>52</v>
      </c>
      <c r="L397" s="101">
        <v>5</v>
      </c>
      <c r="M397" s="101">
        <v>80</v>
      </c>
      <c r="N397" s="101"/>
      <c r="O397" s="101"/>
      <c r="P397" s="101"/>
      <c r="Q397" s="101">
        <v>20</v>
      </c>
      <c r="R397" s="101">
        <v>20</v>
      </c>
      <c r="S397" s="101">
        <v>24</v>
      </c>
      <c r="T397" s="101"/>
      <c r="U397" s="101"/>
      <c r="V397" s="124">
        <f t="shared" si="18"/>
        <v>454</v>
      </c>
      <c r="W397" s="92">
        <v>8</v>
      </c>
      <c r="X397" s="68">
        <v>19.8</v>
      </c>
      <c r="Y397" s="68">
        <v>10.3</v>
      </c>
      <c r="Z397" s="137">
        <f t="shared" si="17"/>
        <v>12.7</v>
      </c>
      <c r="AA397" s="137">
        <f t="shared" si="19"/>
        <v>5765.7999999999993</v>
      </c>
      <c r="AB397" s="153"/>
    </row>
    <row r="398" spans="1:30" s="5" customFormat="1" x14ac:dyDescent="0.25">
      <c r="A398" s="152"/>
      <c r="B398" s="136">
        <v>396</v>
      </c>
      <c r="C398" s="69" t="s">
        <v>536</v>
      </c>
      <c r="D398" s="101" t="s">
        <v>24</v>
      </c>
      <c r="E398" s="139" t="s">
        <v>531</v>
      </c>
      <c r="F398" s="101" t="s">
        <v>532</v>
      </c>
      <c r="G398" s="101" t="s">
        <v>18</v>
      </c>
      <c r="H398" s="118">
        <v>80</v>
      </c>
      <c r="I398" s="101">
        <v>20</v>
      </c>
      <c r="J398" s="101">
        <v>1</v>
      </c>
      <c r="K398" s="118">
        <v>60</v>
      </c>
      <c r="L398" s="101"/>
      <c r="M398" s="101">
        <v>200</v>
      </c>
      <c r="N398" s="101"/>
      <c r="O398" s="101"/>
      <c r="P398" s="101"/>
      <c r="Q398" s="101">
        <v>20</v>
      </c>
      <c r="R398" s="101">
        <v>40</v>
      </c>
      <c r="S398" s="101">
        <v>24</v>
      </c>
      <c r="T398" s="101"/>
      <c r="U398" s="101"/>
      <c r="V398" s="124">
        <f t="shared" si="18"/>
        <v>445</v>
      </c>
      <c r="W398" s="92">
        <v>1.45</v>
      </c>
      <c r="X398" s="68">
        <v>6.5</v>
      </c>
      <c r="Y398" s="140">
        <v>3.95</v>
      </c>
      <c r="Z398" s="137">
        <f t="shared" ref="Z398:Z410" si="20">ROUNDDOWN(AVERAGE(W398:Y398),2)</f>
        <v>3.96</v>
      </c>
      <c r="AA398" s="137">
        <f t="shared" si="19"/>
        <v>1762.2</v>
      </c>
      <c r="AB398" s="153"/>
    </row>
    <row r="399" spans="1:30" s="25" customFormat="1" x14ac:dyDescent="0.25">
      <c r="A399" s="152"/>
      <c r="B399" s="136">
        <v>397</v>
      </c>
      <c r="C399" s="69" t="s">
        <v>537</v>
      </c>
      <c r="D399" s="141" t="s">
        <v>24</v>
      </c>
      <c r="E399" s="100" t="s">
        <v>272</v>
      </c>
      <c r="F399" s="99" t="s">
        <v>538</v>
      </c>
      <c r="G399" s="99" t="s">
        <v>539</v>
      </c>
      <c r="H399" s="132">
        <v>9</v>
      </c>
      <c r="I399" s="99">
        <v>3</v>
      </c>
      <c r="J399" s="99">
        <v>2</v>
      </c>
      <c r="K399" s="132">
        <v>20</v>
      </c>
      <c r="L399" s="99"/>
      <c r="M399" s="99">
        <v>2</v>
      </c>
      <c r="N399" s="99">
        <v>2</v>
      </c>
      <c r="O399" s="99">
        <v>5</v>
      </c>
      <c r="P399" s="99"/>
      <c r="Q399" s="99">
        <v>6</v>
      </c>
      <c r="R399" s="99">
        <v>12</v>
      </c>
      <c r="S399" s="99"/>
      <c r="T399" s="99"/>
      <c r="U399" s="99">
        <v>10</v>
      </c>
      <c r="V399" s="124">
        <f t="shared" si="18"/>
        <v>71</v>
      </c>
      <c r="W399" s="92">
        <v>25</v>
      </c>
      <c r="X399" s="68">
        <v>56.9</v>
      </c>
      <c r="Y399" s="68">
        <v>53.64</v>
      </c>
      <c r="Z399" s="137">
        <f t="shared" si="20"/>
        <v>45.18</v>
      </c>
      <c r="AA399" s="137">
        <f t="shared" si="19"/>
        <v>3207.78</v>
      </c>
      <c r="AB399" s="153"/>
    </row>
    <row r="400" spans="1:30" s="25" customFormat="1" x14ac:dyDescent="0.25">
      <c r="A400" s="152"/>
      <c r="B400" s="136">
        <v>398</v>
      </c>
      <c r="C400" s="69" t="s">
        <v>540</v>
      </c>
      <c r="D400" s="99" t="s">
        <v>24</v>
      </c>
      <c r="E400" s="139" t="s">
        <v>531</v>
      </c>
      <c r="F400" s="99" t="s">
        <v>541</v>
      </c>
      <c r="G400" s="101" t="s">
        <v>18</v>
      </c>
      <c r="H400" s="118"/>
      <c r="I400" s="101"/>
      <c r="J400" s="101"/>
      <c r="K400" s="118">
        <v>0</v>
      </c>
      <c r="L400" s="101"/>
      <c r="M400" s="101">
        <v>50</v>
      </c>
      <c r="N400" s="101"/>
      <c r="O400" s="101"/>
      <c r="P400" s="101"/>
      <c r="Q400" s="101">
        <v>10</v>
      </c>
      <c r="R400" s="101"/>
      <c r="S400" s="101">
        <v>10</v>
      </c>
      <c r="T400" s="101"/>
      <c r="U400" s="101">
        <v>50</v>
      </c>
      <c r="V400" s="124">
        <f t="shared" si="18"/>
        <v>120</v>
      </c>
      <c r="W400" s="92">
        <v>12</v>
      </c>
      <c r="X400" s="68">
        <v>28.7</v>
      </c>
      <c r="Y400" s="68">
        <v>16.690000000000001</v>
      </c>
      <c r="Z400" s="137">
        <f t="shared" si="20"/>
        <v>19.13</v>
      </c>
      <c r="AA400" s="137">
        <f t="shared" si="19"/>
        <v>2295.6</v>
      </c>
      <c r="AB400" s="153"/>
    </row>
    <row r="401" spans="1:28" s="25" customFormat="1" x14ac:dyDescent="0.25">
      <c r="A401" s="152"/>
      <c r="B401" s="138">
        <v>399</v>
      </c>
      <c r="C401" s="69" t="s">
        <v>542</v>
      </c>
      <c r="D401" s="99" t="s">
        <v>24</v>
      </c>
      <c r="E401" s="139" t="s">
        <v>531</v>
      </c>
      <c r="F401" s="99" t="s">
        <v>541</v>
      </c>
      <c r="G401" s="101" t="s">
        <v>18</v>
      </c>
      <c r="H401" s="118"/>
      <c r="I401" s="101"/>
      <c r="J401" s="101"/>
      <c r="K401" s="118">
        <v>0</v>
      </c>
      <c r="L401" s="101"/>
      <c r="M401" s="101"/>
      <c r="N401" s="101"/>
      <c r="O401" s="101"/>
      <c r="P401" s="101"/>
      <c r="Q401" s="101">
        <v>50</v>
      </c>
      <c r="R401" s="101"/>
      <c r="S401" s="101">
        <v>10</v>
      </c>
      <c r="T401" s="101"/>
      <c r="U401" s="101">
        <v>50</v>
      </c>
      <c r="V401" s="124">
        <f t="shared" si="18"/>
        <v>110</v>
      </c>
      <c r="W401" s="92">
        <v>10</v>
      </c>
      <c r="X401" s="68">
        <v>18.899999999999999</v>
      </c>
      <c r="Y401" s="68">
        <v>17.47</v>
      </c>
      <c r="Z401" s="137">
        <f t="shared" si="20"/>
        <v>15.45</v>
      </c>
      <c r="AA401" s="137">
        <f t="shared" si="19"/>
        <v>1699.5</v>
      </c>
      <c r="AB401" s="153"/>
    </row>
    <row r="402" spans="1:28" s="25" customFormat="1" ht="30" x14ac:dyDescent="0.25">
      <c r="A402" s="152"/>
      <c r="B402" s="136">
        <v>400</v>
      </c>
      <c r="C402" s="142" t="s">
        <v>543</v>
      </c>
      <c r="D402" s="101" t="s">
        <v>15</v>
      </c>
      <c r="E402" s="139" t="s">
        <v>531</v>
      </c>
      <c r="F402" s="101" t="s">
        <v>544</v>
      </c>
      <c r="G402" s="101" t="s">
        <v>18</v>
      </c>
      <c r="H402" s="118">
        <v>260</v>
      </c>
      <c r="I402" s="101">
        <v>40</v>
      </c>
      <c r="J402" s="101">
        <v>10</v>
      </c>
      <c r="K402" s="118">
        <v>200</v>
      </c>
      <c r="L402" s="101">
        <v>50</v>
      </c>
      <c r="M402" s="101">
        <v>200</v>
      </c>
      <c r="N402" s="101">
        <v>50</v>
      </c>
      <c r="O402" s="101"/>
      <c r="P402" s="101">
        <v>100</v>
      </c>
      <c r="Q402" s="101">
        <v>50</v>
      </c>
      <c r="R402" s="101">
        <v>325</v>
      </c>
      <c r="S402" s="101">
        <v>120</v>
      </c>
      <c r="T402" s="101"/>
      <c r="U402" s="101">
        <v>100</v>
      </c>
      <c r="V402" s="124">
        <f t="shared" si="18"/>
        <v>1505</v>
      </c>
      <c r="W402" s="92">
        <v>3.45</v>
      </c>
      <c r="X402" s="68">
        <v>8.9</v>
      </c>
      <c r="Y402" s="68">
        <v>6.16</v>
      </c>
      <c r="Z402" s="137">
        <f t="shared" si="20"/>
        <v>6.17</v>
      </c>
      <c r="AA402" s="137">
        <f t="shared" si="19"/>
        <v>9285.85</v>
      </c>
      <c r="AB402" s="153"/>
    </row>
    <row r="403" spans="1:28" s="5" customFormat="1" ht="30" x14ac:dyDescent="0.25">
      <c r="A403" s="152"/>
      <c r="B403" s="136">
        <v>401</v>
      </c>
      <c r="C403" s="69" t="s">
        <v>545</v>
      </c>
      <c r="D403" s="101" t="s">
        <v>15</v>
      </c>
      <c r="E403" s="139" t="s">
        <v>531</v>
      </c>
      <c r="F403" s="101" t="s">
        <v>544</v>
      </c>
      <c r="G403" s="101" t="s">
        <v>18</v>
      </c>
      <c r="H403" s="118">
        <v>410</v>
      </c>
      <c r="I403" s="101">
        <v>40</v>
      </c>
      <c r="J403" s="101">
        <v>10</v>
      </c>
      <c r="K403" s="118">
        <v>200</v>
      </c>
      <c r="L403" s="101">
        <v>50</v>
      </c>
      <c r="M403" s="101">
        <v>200</v>
      </c>
      <c r="N403" s="101">
        <v>100</v>
      </c>
      <c r="O403" s="101"/>
      <c r="P403" s="101">
        <v>100</v>
      </c>
      <c r="Q403" s="101">
        <v>50</v>
      </c>
      <c r="R403" s="101">
        <v>300</v>
      </c>
      <c r="S403" s="101">
        <v>120</v>
      </c>
      <c r="T403" s="101"/>
      <c r="U403" s="101"/>
      <c r="V403" s="124">
        <f t="shared" si="18"/>
        <v>1580</v>
      </c>
      <c r="W403" s="92">
        <v>3.45</v>
      </c>
      <c r="X403" s="68">
        <v>8.9</v>
      </c>
      <c r="Y403" s="68">
        <v>6.37</v>
      </c>
      <c r="Z403" s="137">
        <f t="shared" si="20"/>
        <v>6.24</v>
      </c>
      <c r="AA403" s="137">
        <f t="shared" si="19"/>
        <v>9859.2000000000007</v>
      </c>
      <c r="AB403" s="153"/>
    </row>
    <row r="404" spans="1:28" s="5" customFormat="1" ht="75" x14ac:dyDescent="0.25">
      <c r="A404" s="135">
        <v>6</v>
      </c>
      <c r="B404" s="80">
        <v>402</v>
      </c>
      <c r="C404" s="86" t="s">
        <v>546</v>
      </c>
      <c r="D404" s="59" t="s">
        <v>15</v>
      </c>
      <c r="E404" s="60" t="s">
        <v>724</v>
      </c>
      <c r="F404" s="59" t="s">
        <v>725</v>
      </c>
      <c r="G404" s="59" t="s">
        <v>151</v>
      </c>
      <c r="H404" s="115">
        <v>10</v>
      </c>
      <c r="I404" s="59">
        <v>60</v>
      </c>
      <c r="J404" s="59"/>
      <c r="K404" s="115">
        <v>20</v>
      </c>
      <c r="L404" s="59"/>
      <c r="M404" s="59">
        <v>5</v>
      </c>
      <c r="N404" s="59"/>
      <c r="O404" s="59"/>
      <c r="P404" s="59">
        <v>10</v>
      </c>
      <c r="Q404" s="59">
        <v>10</v>
      </c>
      <c r="R404" s="59">
        <v>4</v>
      </c>
      <c r="S404" s="59"/>
      <c r="T404" s="59"/>
      <c r="U404" s="59"/>
      <c r="V404" s="125">
        <f t="shared" si="18"/>
        <v>119</v>
      </c>
      <c r="W404" s="96">
        <v>43.97</v>
      </c>
      <c r="X404" s="61">
        <v>54.9</v>
      </c>
      <c r="Y404" s="61">
        <v>55.69</v>
      </c>
      <c r="Z404" s="126">
        <f t="shared" si="20"/>
        <v>51.52</v>
      </c>
      <c r="AA404" s="126">
        <f t="shared" si="19"/>
        <v>6130.88</v>
      </c>
      <c r="AB404" s="84">
        <f>ROUNDDOWN(SUM(AA404),2)</f>
        <v>6130.88</v>
      </c>
    </row>
    <row r="405" spans="1:28" s="5" customFormat="1" x14ac:dyDescent="0.25">
      <c r="A405" s="145">
        <v>7</v>
      </c>
      <c r="B405" s="138">
        <v>403</v>
      </c>
      <c r="C405" s="23" t="s">
        <v>547</v>
      </c>
      <c r="D405" s="28" t="s">
        <v>548</v>
      </c>
      <c r="E405" s="27" t="s">
        <v>30</v>
      </c>
      <c r="F405" s="28" t="s">
        <v>636</v>
      </c>
      <c r="G405" s="28" t="s">
        <v>18</v>
      </c>
      <c r="H405" s="116">
        <v>1</v>
      </c>
      <c r="I405" s="28"/>
      <c r="J405" s="28"/>
      <c r="K405" s="116">
        <v>10</v>
      </c>
      <c r="L405" s="28"/>
      <c r="M405" s="28"/>
      <c r="N405" s="28"/>
      <c r="O405" s="28"/>
      <c r="P405" s="28"/>
      <c r="Q405" s="28">
        <v>3</v>
      </c>
      <c r="R405" s="28"/>
      <c r="S405" s="28"/>
      <c r="T405" s="28"/>
      <c r="U405" s="28"/>
      <c r="V405" s="124">
        <f t="shared" si="18"/>
        <v>14</v>
      </c>
      <c r="W405" s="92">
        <v>59.38</v>
      </c>
      <c r="X405" s="30">
        <v>79.8</v>
      </c>
      <c r="Y405" s="68">
        <v>74.02</v>
      </c>
      <c r="Z405" s="131">
        <f t="shared" si="20"/>
        <v>71.06</v>
      </c>
      <c r="AA405" s="131">
        <f t="shared" si="19"/>
        <v>994.84</v>
      </c>
      <c r="AB405" s="146">
        <f>SUM(AA405:AA409)</f>
        <v>5753.329999999999</v>
      </c>
    </row>
    <row r="406" spans="1:28" s="5" customFormat="1" x14ac:dyDescent="0.25">
      <c r="A406" s="145"/>
      <c r="B406" s="136">
        <v>404</v>
      </c>
      <c r="C406" s="23" t="s">
        <v>549</v>
      </c>
      <c r="D406" s="28" t="s">
        <v>24</v>
      </c>
      <c r="E406" s="27" t="s">
        <v>550</v>
      </c>
      <c r="F406" s="28" t="s">
        <v>551</v>
      </c>
      <c r="G406" s="28" t="s">
        <v>552</v>
      </c>
      <c r="H406" s="116">
        <v>10</v>
      </c>
      <c r="I406" s="121">
        <v>4</v>
      </c>
      <c r="J406" s="28"/>
      <c r="K406" s="116">
        <v>10</v>
      </c>
      <c r="L406" s="121">
        <v>5</v>
      </c>
      <c r="M406" s="121">
        <v>1</v>
      </c>
      <c r="N406" s="28"/>
      <c r="O406" s="28"/>
      <c r="P406" s="28"/>
      <c r="Q406" s="28">
        <v>3</v>
      </c>
      <c r="R406" s="28"/>
      <c r="S406" s="28"/>
      <c r="T406" s="28"/>
      <c r="U406" s="121">
        <v>5</v>
      </c>
      <c r="V406" s="124">
        <f t="shared" si="18"/>
        <v>38</v>
      </c>
      <c r="W406" s="92">
        <v>81.75</v>
      </c>
      <c r="X406" s="30">
        <v>98.5</v>
      </c>
      <c r="Y406" s="36">
        <v>83.32</v>
      </c>
      <c r="Z406" s="131">
        <f t="shared" si="20"/>
        <v>87.85</v>
      </c>
      <c r="AA406" s="131">
        <f t="shared" si="19"/>
        <v>3338.2999999999997</v>
      </c>
      <c r="AB406" s="146"/>
    </row>
    <row r="407" spans="1:28" s="5" customFormat="1" x14ac:dyDescent="0.25">
      <c r="A407" s="145"/>
      <c r="B407" s="136">
        <v>405</v>
      </c>
      <c r="C407" s="23" t="s">
        <v>634</v>
      </c>
      <c r="D407" s="28" t="s">
        <v>548</v>
      </c>
      <c r="E407" s="27" t="s">
        <v>30</v>
      </c>
      <c r="F407" s="28" t="s">
        <v>637</v>
      </c>
      <c r="G407" s="28" t="s">
        <v>18</v>
      </c>
      <c r="H407" s="116">
        <v>1</v>
      </c>
      <c r="I407" s="121"/>
      <c r="J407" s="28"/>
      <c r="K407" s="116"/>
      <c r="L407" s="121"/>
      <c r="M407" s="121"/>
      <c r="N407" s="28"/>
      <c r="O407" s="28"/>
      <c r="P407" s="28"/>
      <c r="Q407" s="28"/>
      <c r="R407" s="28"/>
      <c r="S407" s="28"/>
      <c r="T407" s="28"/>
      <c r="U407" s="121"/>
      <c r="V407" s="124">
        <f t="shared" si="18"/>
        <v>1</v>
      </c>
      <c r="W407" s="92">
        <v>155.44</v>
      </c>
      <c r="X407" s="30">
        <v>133.22</v>
      </c>
      <c r="Y407" s="36">
        <v>173.08</v>
      </c>
      <c r="Z407" s="131">
        <f t="shared" si="20"/>
        <v>153.91</v>
      </c>
      <c r="AA407" s="131">
        <f t="shared" si="19"/>
        <v>153.91</v>
      </c>
      <c r="AB407" s="146"/>
    </row>
    <row r="408" spans="1:28" s="5" customFormat="1" x14ac:dyDescent="0.25">
      <c r="A408" s="145"/>
      <c r="B408" s="136">
        <v>406</v>
      </c>
      <c r="C408" s="23" t="s">
        <v>635</v>
      </c>
      <c r="D408" s="28" t="s">
        <v>548</v>
      </c>
      <c r="E408" s="27" t="s">
        <v>30</v>
      </c>
      <c r="F408" s="28" t="s">
        <v>636</v>
      </c>
      <c r="G408" s="28" t="s">
        <v>18</v>
      </c>
      <c r="H408" s="116">
        <v>1</v>
      </c>
      <c r="I408" s="121"/>
      <c r="J408" s="28"/>
      <c r="K408" s="116"/>
      <c r="L408" s="121"/>
      <c r="M408" s="121"/>
      <c r="N408" s="28"/>
      <c r="O408" s="28"/>
      <c r="P408" s="28"/>
      <c r="Q408" s="28"/>
      <c r="R408" s="28"/>
      <c r="S408" s="28"/>
      <c r="T408" s="28"/>
      <c r="U408" s="121"/>
      <c r="V408" s="124">
        <f t="shared" si="18"/>
        <v>1</v>
      </c>
      <c r="W408" s="92">
        <v>157.13999999999999</v>
      </c>
      <c r="X408" s="30">
        <v>150.5</v>
      </c>
      <c r="Y408" s="36">
        <v>140.44</v>
      </c>
      <c r="Z408" s="131">
        <f t="shared" si="20"/>
        <v>149.36000000000001</v>
      </c>
      <c r="AA408" s="131">
        <f t="shared" si="19"/>
        <v>149.36000000000001</v>
      </c>
      <c r="AB408" s="146"/>
    </row>
    <row r="409" spans="1:28" s="5" customFormat="1" x14ac:dyDescent="0.25">
      <c r="A409" s="145"/>
      <c r="B409" s="138">
        <v>407</v>
      </c>
      <c r="C409" s="23" t="s">
        <v>553</v>
      </c>
      <c r="D409" s="28" t="s">
        <v>548</v>
      </c>
      <c r="E409" s="27" t="s">
        <v>30</v>
      </c>
      <c r="F409" s="28" t="s">
        <v>726</v>
      </c>
      <c r="G409" s="28" t="s">
        <v>18</v>
      </c>
      <c r="H409" s="116">
        <v>1</v>
      </c>
      <c r="I409" s="28"/>
      <c r="J409" s="28"/>
      <c r="K409" s="116">
        <v>10</v>
      </c>
      <c r="L409" s="28"/>
      <c r="M409" s="28"/>
      <c r="N409" s="28"/>
      <c r="O409" s="28"/>
      <c r="P409" s="28"/>
      <c r="Q409" s="28">
        <v>3</v>
      </c>
      <c r="R409" s="28"/>
      <c r="S409" s="28"/>
      <c r="T409" s="28"/>
      <c r="U409" s="28"/>
      <c r="V409" s="124">
        <f t="shared" si="18"/>
        <v>14</v>
      </c>
      <c r="W409" s="92">
        <v>59.54</v>
      </c>
      <c r="X409" s="30">
        <v>79.8</v>
      </c>
      <c r="Y409" s="30">
        <v>100</v>
      </c>
      <c r="Z409" s="131">
        <f t="shared" si="20"/>
        <v>79.78</v>
      </c>
      <c r="AA409" s="131">
        <f t="shared" si="19"/>
        <v>1116.92</v>
      </c>
      <c r="AB409" s="146"/>
    </row>
    <row r="410" spans="1:28" s="5" customFormat="1" ht="45" x14ac:dyDescent="0.25">
      <c r="A410" s="135">
        <v>8</v>
      </c>
      <c r="B410" s="80">
        <v>408</v>
      </c>
      <c r="C410" s="62" t="s">
        <v>554</v>
      </c>
      <c r="D410" s="81" t="s">
        <v>24</v>
      </c>
      <c r="E410" s="82" t="s">
        <v>170</v>
      </c>
      <c r="F410" s="81" t="s">
        <v>727</v>
      </c>
      <c r="G410" s="81" t="s">
        <v>18</v>
      </c>
      <c r="H410" s="114">
        <v>40</v>
      </c>
      <c r="I410" s="81">
        <v>6</v>
      </c>
      <c r="J410" s="81"/>
      <c r="K410" s="114">
        <v>10</v>
      </c>
      <c r="L410" s="81">
        <v>2</v>
      </c>
      <c r="M410" s="81">
        <v>50</v>
      </c>
      <c r="N410" s="81"/>
      <c r="O410" s="81">
        <v>10</v>
      </c>
      <c r="P410" s="81">
        <v>20</v>
      </c>
      <c r="Q410" s="81">
        <v>1</v>
      </c>
      <c r="R410" s="81">
        <v>2</v>
      </c>
      <c r="S410" s="81">
        <v>4</v>
      </c>
      <c r="T410" s="81"/>
      <c r="U410" s="81">
        <v>10</v>
      </c>
      <c r="V410" s="125">
        <f t="shared" si="18"/>
        <v>155</v>
      </c>
      <c r="W410" s="96">
        <v>27.16</v>
      </c>
      <c r="X410" s="61">
        <v>58.9</v>
      </c>
      <c r="Y410" s="61">
        <v>41.67</v>
      </c>
      <c r="Z410" s="126">
        <f t="shared" si="20"/>
        <v>42.57</v>
      </c>
      <c r="AA410" s="126">
        <f t="shared" si="19"/>
        <v>6598.35</v>
      </c>
      <c r="AB410" s="84">
        <f>ROUNDDOWN(SUM(AA410),2)</f>
        <v>6598.35</v>
      </c>
    </row>
    <row r="411" spans="1:28" s="25" customFormat="1" x14ac:dyDescent="0.25">
      <c r="A411" s="42"/>
      <c r="B411" s="42"/>
      <c r="C411" s="43"/>
      <c r="D411" s="44"/>
      <c r="E411" s="45"/>
      <c r="F411" s="46"/>
      <c r="G411" s="46"/>
      <c r="H411" s="46"/>
      <c r="I411" s="46"/>
      <c r="J411" s="46"/>
      <c r="K411" s="46"/>
      <c r="L411" s="46"/>
      <c r="M411" s="46"/>
      <c r="N411" s="46"/>
      <c r="O411" s="46"/>
      <c r="P411" s="46"/>
      <c r="Q411" s="46"/>
      <c r="R411" s="46"/>
      <c r="S411" s="46"/>
      <c r="T411" s="46"/>
      <c r="U411" s="46"/>
      <c r="V411" s="46"/>
      <c r="W411" s="78"/>
      <c r="X411" s="47"/>
      <c r="Y411" s="48"/>
      <c r="Z411" s="49"/>
      <c r="AA411" s="49"/>
      <c r="AB411" s="50"/>
    </row>
    <row r="412" spans="1:28" x14ac:dyDescent="0.25">
      <c r="B412" s="147" t="s">
        <v>555</v>
      </c>
      <c r="C412" s="147"/>
      <c r="D412" s="147"/>
      <c r="AA412" s="51" t="s">
        <v>556</v>
      </c>
      <c r="AB412" s="52">
        <f>ROUNDDOWN(SUM(AB3:AB410),2)</f>
        <v>3538303.11</v>
      </c>
    </row>
    <row r="413" spans="1:28" x14ac:dyDescent="0.25">
      <c r="B413" s="53" t="s">
        <v>557</v>
      </c>
      <c r="C413" s="143" t="s">
        <v>558</v>
      </c>
      <c r="D413" s="143"/>
    </row>
    <row r="414" spans="1:28" x14ac:dyDescent="0.25">
      <c r="B414" s="53" t="s">
        <v>559</v>
      </c>
      <c r="C414" s="143" t="s">
        <v>560</v>
      </c>
      <c r="D414" s="143"/>
    </row>
    <row r="415" spans="1:28" x14ac:dyDescent="0.25">
      <c r="B415" s="53" t="s">
        <v>561</v>
      </c>
      <c r="C415" s="143" t="s">
        <v>562</v>
      </c>
      <c r="D415" s="143"/>
    </row>
    <row r="416" spans="1:28" x14ac:dyDescent="0.25">
      <c r="B416" s="53" t="s">
        <v>563</v>
      </c>
      <c r="C416" s="143" t="s">
        <v>564</v>
      </c>
      <c r="D416" s="143"/>
    </row>
    <row r="417" spans="2:4" x14ac:dyDescent="0.25">
      <c r="B417" s="53" t="s">
        <v>565</v>
      </c>
      <c r="C417" s="143" t="s">
        <v>566</v>
      </c>
      <c r="D417" s="143"/>
    </row>
    <row r="418" spans="2:4" x14ac:dyDescent="0.25">
      <c r="B418" s="76" t="s">
        <v>629</v>
      </c>
      <c r="C418" s="77" t="s">
        <v>630</v>
      </c>
      <c r="D418" s="76"/>
    </row>
    <row r="419" spans="2:4" ht="15" customHeight="1" x14ac:dyDescent="0.25">
      <c r="B419" s="53" t="s">
        <v>567</v>
      </c>
      <c r="C419" s="144" t="s">
        <v>568</v>
      </c>
      <c r="D419" s="144"/>
    </row>
    <row r="420" spans="2:4" x14ac:dyDescent="0.25">
      <c r="B420" s="53" t="s">
        <v>569</v>
      </c>
      <c r="C420" s="143" t="s">
        <v>570</v>
      </c>
      <c r="D420" s="143"/>
    </row>
    <row r="421" spans="2:4" x14ac:dyDescent="0.25">
      <c r="B421" s="53" t="s">
        <v>571</v>
      </c>
      <c r="C421" s="143" t="s">
        <v>572</v>
      </c>
      <c r="D421" s="143"/>
    </row>
    <row r="422" spans="2:4" x14ac:dyDescent="0.25">
      <c r="B422" s="53" t="s">
        <v>573</v>
      </c>
      <c r="C422" s="143" t="s">
        <v>562</v>
      </c>
      <c r="D422" s="143"/>
    </row>
    <row r="423" spans="2:4" x14ac:dyDescent="0.25">
      <c r="B423" s="53" t="s">
        <v>574</v>
      </c>
      <c r="C423" s="143" t="s">
        <v>575</v>
      </c>
      <c r="D423" s="143"/>
    </row>
    <row r="424" spans="2:4" x14ac:dyDescent="0.25">
      <c r="B424" s="53" t="s">
        <v>576</v>
      </c>
      <c r="C424" s="143" t="s">
        <v>577</v>
      </c>
      <c r="D424" s="143"/>
    </row>
    <row r="425" spans="2:4" x14ac:dyDescent="0.25">
      <c r="B425" s="53" t="s">
        <v>578</v>
      </c>
      <c r="C425" s="143" t="s">
        <v>562</v>
      </c>
      <c r="D425" s="143"/>
    </row>
    <row r="426" spans="2:4" x14ac:dyDescent="0.25">
      <c r="B426" s="53" t="s">
        <v>579</v>
      </c>
      <c r="C426" s="143" t="s">
        <v>575</v>
      </c>
      <c r="D426" s="143"/>
    </row>
  </sheetData>
  <autoFilter ref="A2:AB410"/>
  <mergeCells count="27">
    <mergeCell ref="A1:AB1"/>
    <mergeCell ref="A3:A68"/>
    <mergeCell ref="AB3:AB68"/>
    <mergeCell ref="A69:A206"/>
    <mergeCell ref="AB69:AB206"/>
    <mergeCell ref="A207:A311"/>
    <mergeCell ref="AB207:AB311"/>
    <mergeCell ref="A312:A392"/>
    <mergeCell ref="AB312:AB392"/>
    <mergeCell ref="A393:A403"/>
    <mergeCell ref="AB393:AB403"/>
    <mergeCell ref="A405:A409"/>
    <mergeCell ref="AB405:AB409"/>
    <mergeCell ref="B412:D412"/>
    <mergeCell ref="C413:D413"/>
    <mergeCell ref="C414:D414"/>
    <mergeCell ref="C415:D415"/>
    <mergeCell ref="C416:D416"/>
    <mergeCell ref="C417:D417"/>
    <mergeCell ref="C419:D419"/>
    <mergeCell ref="C420:D420"/>
    <mergeCell ref="C426:D426"/>
    <mergeCell ref="C421:D421"/>
    <mergeCell ref="C422:D422"/>
    <mergeCell ref="C423:D423"/>
    <mergeCell ref="C424:D424"/>
    <mergeCell ref="C425:D425"/>
  </mergeCells>
  <pageMargins left="0.31527777777777799" right="0.31527777777777799" top="0.39374999999999999" bottom="0.39374999999999999" header="0.51180555555555496" footer="0.51180555555555496"/>
  <pageSetup paperSize="9" firstPageNumber="0" fitToHeight="14" orientation="landscape"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ustomWidth="1"/>
  </cols>
  <sheetData/>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ustomWidth="1"/>
  </cols>
  <sheetData/>
  <pageMargins left="0.51180555555555496" right="0.51180555555555496" top="0.78749999999999998" bottom="0.78749999999999998"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1440</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Anexo I</vt:lpstr>
      <vt:lpstr>Plan2</vt:lpstr>
      <vt:lpstr>Plan3</vt:lpstr>
      <vt:lpstr>'Anexo I'!Area_de_impressao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Rubens Crippa Junior</dc:creator>
  <dc:description/>
  <cp:lastModifiedBy>RUBENS CRIPPA JUNIOR</cp:lastModifiedBy>
  <cp:revision>11</cp:revision>
  <cp:lastPrinted>2017-06-19T18:26:28Z</cp:lastPrinted>
  <dcterms:created xsi:type="dcterms:W3CDTF">2015-07-01T18:33:59Z</dcterms:created>
  <dcterms:modified xsi:type="dcterms:W3CDTF">2021-07-02T20:40:08Z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